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dericolongo/Library/CloudStorage/GoogleDrive-federico.longo@xilia.it/Shared drives/11. R&amp;D/10. Listino/Tools/EU/"/>
    </mc:Choice>
  </mc:AlternateContent>
  <xr:revisionPtr revIDLastSave="0" documentId="13_ncr:1_{7E0B0ED0-A461-654A-8606-C432BF8FA11A}" xr6:coauthVersionLast="47" xr6:coauthVersionMax="47" xr10:uidLastSave="{00000000-0000-0000-0000-000000000000}"/>
  <workbookProtection workbookAlgorithmName="SHA-512" workbookHashValue="Vuub90PUZFbS902GDmiUW+uvShs+dQaVty9xGBHEfMq7W6zIkNsOCR7JCWAFJzzinJjyy+jYm28dnIq4NNk/XQ==" workbookSaltValue="ysoajgpdPoc0qH/ZnmE88g==" workbookSpinCount="100000" lockStructure="1"/>
  <bookViews>
    <workbookView xWindow="0" yWindow="500" windowWidth="44800" windowHeight="23000" xr2:uid="{1BA39B97-E078-6043-A568-CB8EFA4874EA}"/>
  </bookViews>
  <sheets>
    <sheet name="CONFIGURATORE" sheetId="1" r:id="rId1"/>
    <sheet name="Sheet2" sheetId="2" state="hidden" r:id="rId2"/>
  </sheets>
  <definedNames>
    <definedName name="_xlnm.Print_Area" localSheetId="0">CONFIGURATORE!$B$8:$I$64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30" i="1" s="1"/>
  <c r="H21" i="1"/>
  <c r="F43" i="1" s="1"/>
  <c r="G25" i="1" l="1"/>
  <c r="G28" i="1"/>
  <c r="G26" i="1"/>
  <c r="G29" i="1"/>
  <c r="G27" i="1"/>
  <c r="D49" i="1" l="1"/>
  <c r="H20" i="1" l="1"/>
  <c r="F63" i="1"/>
  <c r="G63" i="1" s="1"/>
  <c r="F61" i="1"/>
  <c r="G61" i="1" s="1"/>
  <c r="F59" i="1"/>
  <c r="G59" i="1" s="1"/>
  <c r="F57" i="1"/>
  <c r="G57" i="1" s="1"/>
  <c r="F55" i="1"/>
  <c r="G55" i="1" s="1"/>
  <c r="F53" i="1"/>
  <c r="G53" i="1" s="1"/>
  <c r="F51" i="1"/>
  <c r="G51" i="1" s="1"/>
  <c r="D33" i="1"/>
  <c r="D32" i="1"/>
  <c r="D31" i="1"/>
  <c r="D63" i="1"/>
  <c r="D61" i="1"/>
  <c r="D59" i="1"/>
  <c r="D57" i="1"/>
  <c r="D55" i="1"/>
  <c r="D53" i="1"/>
  <c r="D51" i="1"/>
  <c r="F49" i="1"/>
  <c r="G49" i="1" s="1"/>
  <c r="F47" i="1"/>
  <c r="G47" i="1" s="1"/>
  <c r="D47" i="1"/>
  <c r="F45" i="1"/>
  <c r="G45" i="1" s="1"/>
  <c r="D45" i="1"/>
  <c r="D43" i="1"/>
  <c r="D34" i="1" l="1"/>
  <c r="F41" i="1"/>
  <c r="D23" i="1"/>
  <c r="E41" i="1" s="1"/>
  <c r="G43" i="1" l="1"/>
  <c r="D41" i="1"/>
  <c r="G41" i="1" s="1"/>
  <c r="H63" i="1" l="1"/>
  <c r="H61" i="1"/>
  <c r="H45" i="1" l="1"/>
  <c r="H47" i="1"/>
  <c r="H59" i="1" l="1"/>
  <c r="H57" i="1"/>
  <c r="H51" i="1"/>
  <c r="H49" i="1"/>
  <c r="H41" i="1" l="1"/>
  <c r="H55" i="1"/>
  <c r="H53" i="1"/>
  <c r="H43" i="1"/>
  <c r="H3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<sst xmlns="http://schemas.openxmlformats.org/spreadsheetml/2006/main" count="166" uniqueCount="136">
  <si>
    <t>CUSTOMER INFORMATION</t>
  </si>
  <si>
    <t>ML03 Champagne</t>
  </si>
  <si>
    <t>ML04 Grigio tele 4</t>
  </si>
  <si>
    <t>ML02 Nero intenso</t>
  </si>
  <si>
    <t>ML01 Bianco traffico</t>
  </si>
  <si>
    <t>ML05 Rosso rame</t>
  </si>
  <si>
    <t>ML06 Rosso beige</t>
  </si>
  <si>
    <t>ML07 Blu distante</t>
  </si>
  <si>
    <t>ML08 Blu pastello</t>
  </si>
  <si>
    <t>ML10 Verde pallido</t>
  </si>
  <si>
    <t>DATA</t>
  </si>
  <si>
    <t>CAT. A</t>
  </si>
  <si>
    <t>CAT. B</t>
  </si>
  <si>
    <t>CAT. C</t>
  </si>
  <si>
    <t>WD02 Canaletto</t>
  </si>
  <si>
    <t>NOTE METODOLOGICHE</t>
  </si>
  <si>
    <t>In-To</t>
  </si>
  <si>
    <t>WD01 Rovere naturale</t>
  </si>
  <si>
    <t>WD03 Frassino naturale</t>
  </si>
  <si>
    <t>WD04 Rovere grafite</t>
  </si>
  <si>
    <t>WD05 Frassino carbone</t>
  </si>
  <si>
    <t>WD06 Rovere carbone</t>
  </si>
  <si>
    <t>WD07 Frassino terracotta</t>
  </si>
  <si>
    <t>WD08 Frassino salmone</t>
  </si>
  <si>
    <t>WD09 Frassino navy</t>
  </si>
  <si>
    <t>WD10 Frassino cielo</t>
  </si>
  <si>
    <t>WD11 Frassino foresta</t>
  </si>
  <si>
    <t>WD12 Frassino salvia</t>
  </si>
  <si>
    <t>WD16 Canaletto velasca</t>
  </si>
  <si>
    <t>Specchio rotondo</t>
  </si>
  <si>
    <t>Specchio ovale</t>
  </si>
  <si>
    <t>Dima standard</t>
  </si>
  <si>
    <t>Dima custom</t>
  </si>
  <si>
    <t>LISTINO DOGA</t>
  </si>
  <si>
    <t>CODICE DI VENDITA</t>
  </si>
  <si>
    <t>ELEMENTO</t>
  </si>
  <si>
    <t>04INT0001</t>
  </si>
  <si>
    <t>Doga H MAX 2700</t>
  </si>
  <si>
    <t>04INT0002</t>
  </si>
  <si>
    <t>Doga H 2701-3000</t>
  </si>
  <si>
    <t>LISTINO ACCESSORI</t>
  </si>
  <si>
    <t>LE01 Naturale</t>
  </si>
  <si>
    <t>LE02 Nero</t>
  </si>
  <si>
    <t xml:space="preserve">Metallo </t>
  </si>
  <si>
    <t>84INT0001</t>
  </si>
  <si>
    <t>84INT0002</t>
  </si>
  <si>
    <t>Tappetino cuoio</t>
  </si>
  <si>
    <t>17INT0001</t>
  </si>
  <si>
    <t>Appendi abiti</t>
  </si>
  <si>
    <t>84ACC0001</t>
  </si>
  <si>
    <t>Cuoio appendino</t>
  </si>
  <si>
    <t>18INT0001</t>
  </si>
  <si>
    <t>18INT0002</t>
  </si>
  <si>
    <t>84INT0003</t>
  </si>
  <si>
    <t>84INT0004</t>
  </si>
  <si>
    <t>84INT0005</t>
  </si>
  <si>
    <t>84INT0006</t>
  </si>
  <si>
    <t>83INT0001</t>
  </si>
  <si>
    <t>Taglio supplementare doga</t>
  </si>
  <si>
    <t>Dima posizionamento accessori</t>
  </si>
  <si>
    <t>Kit dime installazione doghe</t>
  </si>
  <si>
    <t>Dima installazione accessori</t>
  </si>
  <si>
    <t>NO</t>
  </si>
  <si>
    <t>Svuotatasche 55</t>
  </si>
  <si>
    <t>Svuotatasche 100</t>
  </si>
  <si>
    <t>84INT0007</t>
  </si>
  <si>
    <t>DISTANZA DOGHE</t>
  </si>
  <si>
    <t>Customer</t>
  </si>
  <si>
    <t>Customer Ref. Person</t>
  </si>
  <si>
    <t>SALES QUOTE</t>
  </si>
  <si>
    <t>OFFER REF. OR NAME</t>
  </si>
  <si>
    <t>PRICELIST REF.</t>
  </si>
  <si>
    <t>N° 01 as of 01.2025</t>
  </si>
  <si>
    <t>PRODUCT CONFIGURATION</t>
  </si>
  <si>
    <t>FINISH</t>
  </si>
  <si>
    <t>WOOD SLAT</t>
  </si>
  <si>
    <t>WOOD CATEGORY</t>
  </si>
  <si>
    <t>FIXING SYSTEM</t>
  </si>
  <si>
    <t>HIDE</t>
  </si>
  <si>
    <t>PRELIMINARY SLATS CALCULATION</t>
  </si>
  <si>
    <t>WALL LENGHT 1 (mm)</t>
  </si>
  <si>
    <t>WALL LENGHT 1 2 (mm)</t>
  </si>
  <si>
    <t>WALL LENGHT 1 3 (mm)</t>
  </si>
  <si>
    <t>SLATS configuration 1</t>
  </si>
  <si>
    <t>SLATS configuration 2</t>
  </si>
  <si>
    <t>SLATS configuration 3</t>
  </si>
  <si>
    <t>SLATS configuration 4</t>
  </si>
  <si>
    <t>HEIGHT 1 (mm)</t>
  </si>
  <si>
    <t>HEIGHT  2 (mm)</t>
  </si>
  <si>
    <t>HEIGHT  3 (mm)</t>
  </si>
  <si>
    <t>SLAT HEIGHT</t>
  </si>
  <si>
    <t>ADDITION CUT TO SIZE</t>
  </si>
  <si>
    <t>Option 1 (55mm)</t>
  </si>
  <si>
    <t>Option 2 (100mm)</t>
  </si>
  <si>
    <t>Option 3 (145mm)</t>
  </si>
  <si>
    <t>Option 4 (45°)</t>
  </si>
  <si>
    <t>IN-TO CONFIGURATION</t>
  </si>
  <si>
    <t>Wood slat</t>
  </si>
  <si>
    <t>Additional cut to size</t>
  </si>
  <si>
    <t>Clothes hanger</t>
  </si>
  <si>
    <t>Bag holder hide cover</t>
  </si>
  <si>
    <t>ML02 Jet black</t>
  </si>
  <si>
    <t>TEMPLATES</t>
  </si>
  <si>
    <t>TEMPLATE FOR INSTALLATION</t>
  </si>
  <si>
    <t>TEMPLATE FOR ACCESSORIES</t>
  </si>
  <si>
    <t>Pocket emptier</t>
  </si>
  <si>
    <t>Pocket emptier mat</t>
  </si>
  <si>
    <t>Round mirror</t>
  </si>
  <si>
    <t>Oval mirror</t>
  </si>
  <si>
    <t>Template kit for installation</t>
  </si>
  <si>
    <t>Standard template</t>
  </si>
  <si>
    <t>Custom template</t>
  </si>
  <si>
    <t>Template for accessories</t>
  </si>
  <si>
    <t>QTY</t>
  </si>
  <si>
    <t>Not required</t>
  </si>
  <si>
    <t>Kit templates for installation</t>
  </si>
  <si>
    <t>WD01 Natural oak</t>
  </si>
  <si>
    <t>WD03 Natural ash</t>
  </si>
  <si>
    <t>WD04 Graphite oak</t>
  </si>
  <si>
    <t>WD05 Carbon ash</t>
  </si>
  <si>
    <t>WD06 Carbon oak</t>
  </si>
  <si>
    <t>WD07 Terracotta ash</t>
  </si>
  <si>
    <t>WD08 Salmon ash</t>
  </si>
  <si>
    <t>WD09 Navy ash</t>
  </si>
  <si>
    <t>WD10 Sky ash</t>
  </si>
  <si>
    <t>WD11 Forest ash</t>
  </si>
  <si>
    <t>WD12 Sage ash</t>
  </si>
  <si>
    <t>WD16 Velasca canaletto</t>
  </si>
  <si>
    <t>LE01 Natural</t>
  </si>
  <si>
    <t>1) Fill in only the cells highlighted in yellow. The quotation tool will automatically provide the total price</t>
  </si>
  <si>
    <t>2) Always enter the reference of the quote (number, name) to manage any subsequent order confirmation</t>
  </si>
  <si>
    <t>5) Once the form is completed, save it as a PDF and send it to Xilia</t>
  </si>
  <si>
    <t>3) The number of slats is to be considered indicative and will be confirmed only after the submission of the executive measurements</t>
  </si>
  <si>
    <t>4) In the case of slats to be installed in spaces with different heights (e.g., different rooms), this form must be completed for each room</t>
  </si>
  <si>
    <t>UNIT PRICE (VAT, DUTIES &amp; TAXES NOT INCLUDED)</t>
  </si>
  <si>
    <t>TOTAL PRICE (VAT, DUTIES &amp; TAXES NOT INCLUDED)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</si>
</sst>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Metric"/>
    </font>
    <font>
      <sz val="12"/>
      <color theme="1"/>
      <name val="Suisse Int'l"/>
    </font>
    <font>
      <b/>
      <sz val="16"/>
      <color theme="1"/>
      <name val="Suisse Int'l"/>
    </font>
    <font>
      <b/>
      <sz val="12"/>
      <color theme="1"/>
      <name val="Suisse Int'l"/>
    </font>
    <font>
      <b/>
      <sz val="14"/>
      <color theme="1"/>
      <name val="Suisse Int'l"/>
    </font>
    <font>
      <sz val="14"/>
      <color theme="1"/>
      <name val="Suisse Int'l"/>
    </font>
    <font>
      <b/>
      <sz val="11"/>
      <color theme="1"/>
      <name val="Suisse Int'l"/>
    </font>
    <font>
      <sz val="11"/>
      <color theme="1"/>
      <name val="Suisse Int'l"/>
    </font>
    <font>
      <b/>
      <sz val="10"/>
      <color theme="1"/>
      <name val="Suisse Int'l"/>
    </font>
    <font>
      <sz val="40"/>
      <color theme="1"/>
      <name val="Suisse Int'l"/>
    </font>
    <font>
      <sz val="12"/>
      <color theme="0" tint="-4.9989318521683403E-2"/>
      <name val="Suisse Int'l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sz val="12"/>
      <color rgb="FFFF0000"/>
      <name val="Suisse Int'l"/>
    </font>
    <font>
      <sz val="12"/>
      <color theme="0"/>
      <name val="Suisse Int'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44" fontId="3" fillId="3" borderId="0" xfId="1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44" fontId="7" fillId="3" borderId="0" xfId="1" applyFont="1" applyFill="1" applyBorder="1" applyAlignment="1">
      <alignment vertical="center"/>
    </xf>
    <xf numFmtId="44" fontId="6" fillId="3" borderId="0" xfId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13" xfId="0" applyFont="1" applyFill="1" applyBorder="1" applyAlignment="1">
      <alignment vertical="center"/>
    </xf>
    <xf numFmtId="0" fontId="13" fillId="0" borderId="16" xfId="0" applyFont="1" applyBorder="1"/>
    <xf numFmtId="0" fontId="14" fillId="0" borderId="0" xfId="0" applyFont="1"/>
    <xf numFmtId="0" fontId="14" fillId="0" borderId="1" xfId="0" applyFont="1" applyBorder="1"/>
    <xf numFmtId="0" fontId="13" fillId="5" borderId="1" xfId="0" applyFont="1" applyFill="1" applyBorder="1" applyAlignment="1">
      <alignment horizontal="center"/>
    </xf>
    <xf numFmtId="44" fontId="14" fillId="0" borderId="1" xfId="1" applyFont="1" applyBorder="1"/>
    <xf numFmtId="44" fontId="14" fillId="0" borderId="1" xfId="1" applyFont="1" applyFill="1" applyBorder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44" fontId="6" fillId="3" borderId="1" xfId="1" applyFont="1" applyFill="1" applyBorder="1" applyAlignment="1" applyProtection="1">
      <alignment vertical="center"/>
    </xf>
    <xf numFmtId="44" fontId="6" fillId="0" borderId="13" xfId="1" applyFont="1" applyBorder="1" applyAlignment="1" applyProtection="1">
      <alignment vertical="center"/>
    </xf>
    <xf numFmtId="0" fontId="9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 applyProtection="1">
      <alignment horizontal="right" vertical="center"/>
    </xf>
    <xf numFmtId="44" fontId="3" fillId="0" borderId="1" xfId="1" applyFont="1" applyBorder="1" applyAlignment="1" applyProtection="1">
      <alignment horizontal="center" vertical="center"/>
    </xf>
    <xf numFmtId="44" fontId="3" fillId="0" borderId="13" xfId="1" applyFont="1" applyBorder="1" applyAlignment="1" applyProtection="1">
      <alignment horizontal="center" vertical="center"/>
    </xf>
    <xf numFmtId="44" fontId="3" fillId="0" borderId="0" xfId="1" applyFont="1" applyBorder="1" applyAlignment="1" applyProtection="1">
      <alignment horizontal="right" vertical="center"/>
    </xf>
    <xf numFmtId="44" fontId="3" fillId="0" borderId="0" xfId="1" applyFont="1" applyBorder="1" applyAlignment="1" applyProtection="1">
      <alignment vertical="center"/>
    </xf>
    <xf numFmtId="44" fontId="3" fillId="0" borderId="13" xfId="1" applyFont="1" applyBorder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13" xfId="0" applyFont="1" applyFill="1" applyBorder="1" applyAlignment="1">
      <alignment vertical="center"/>
    </xf>
    <xf numFmtId="0" fontId="3" fillId="3" borderId="0" xfId="0" applyFont="1" applyFill="1" applyAlignment="1">
      <alignment vertical="top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11" fillId="3" borderId="0" xfId="0" applyFont="1" applyFill="1" applyAlignment="1">
      <alignment horizontal="left" vertical="center"/>
    </xf>
    <xf numFmtId="14" fontId="9" fillId="2" borderId="3" xfId="0" applyNumberFormat="1" applyFont="1" applyFill="1" applyBorder="1" applyAlignment="1" applyProtection="1">
      <alignment horizontal="center" vertical="center"/>
      <protection locked="0"/>
    </xf>
    <xf numFmtId="14" fontId="9" fillId="2" borderId="4" xfId="0" applyNumberFormat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3"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135E5-2844-9D44-A618-8AC12164F708}">
  <sheetPr>
    <pageSetUpPr fitToPage="1"/>
  </sheetPr>
  <dimension ref="A1:AT70"/>
  <sheetViews>
    <sheetView showGridLines="0" tabSelected="1" zoomScale="90" zoomScaleNormal="90" zoomScaleSheetLayoutView="90" workbookViewId="0">
      <selection activeCell="H11" sqref="H11"/>
    </sheetView>
  </sheetViews>
  <sheetFormatPr baseColWidth="10" defaultColWidth="10.83203125" defaultRowHeight="17" x14ac:dyDescent="0.2"/>
  <cols>
    <col min="1" max="1" width="28.5" style="2" bestFit="1" customWidth="1"/>
    <col min="2" max="2" width="4.1640625" style="2" customWidth="1"/>
    <col min="3" max="3" width="33.33203125" style="2" customWidth="1"/>
    <col min="4" max="4" width="15.1640625" style="2" customWidth="1"/>
    <col min="5" max="5" width="11" style="2" customWidth="1"/>
    <col min="6" max="6" width="8.6640625" style="2" customWidth="1"/>
    <col min="7" max="7" width="31" style="2" customWidth="1"/>
    <col min="8" max="8" width="26.1640625" style="2" customWidth="1"/>
    <col min="9" max="9" width="4.1640625" style="2" customWidth="1"/>
    <col min="10" max="10" width="8.6640625" style="2" customWidth="1"/>
    <col min="11" max="16384" width="10.83203125" style="2"/>
  </cols>
  <sheetData>
    <row r="1" spans="1:46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46" x14ac:dyDescent="0.2">
      <c r="A3" s="7"/>
      <c r="B3" s="7"/>
      <c r="C3" s="7"/>
      <c r="D3" s="7"/>
      <c r="E3" s="7"/>
      <c r="F3" s="7"/>
      <c r="G3" s="7"/>
      <c r="H3" s="8"/>
      <c r="I3" s="8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46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</row>
    <row r="5" spans="1:46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</row>
    <row r="6" spans="1:46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</row>
    <row r="8" spans="1:46" x14ac:dyDescent="0.2">
      <c r="A8" s="7"/>
      <c r="B8" s="26"/>
      <c r="C8" s="27"/>
      <c r="D8" s="27"/>
      <c r="E8" s="27"/>
      <c r="F8" s="27"/>
      <c r="G8" s="27"/>
      <c r="H8" s="27"/>
      <c r="I8" s="28"/>
      <c r="J8" s="7"/>
      <c r="K8" s="77" t="s">
        <v>16</v>
      </c>
      <c r="L8" s="77"/>
      <c r="M8" s="7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</row>
    <row r="9" spans="1:46" ht="22" x14ac:dyDescent="0.2">
      <c r="A9" s="7"/>
      <c r="B9" s="29"/>
      <c r="C9" s="85" t="e" vm="1">
        <v>#VALUE!</v>
      </c>
      <c r="D9" s="88" t="e" vm="2">
        <v>#VALUE!</v>
      </c>
      <c r="E9" s="89"/>
      <c r="G9" s="30" t="s">
        <v>0</v>
      </c>
      <c r="H9" s="28"/>
      <c r="I9" s="31"/>
      <c r="J9" s="7"/>
      <c r="K9" s="77"/>
      <c r="L9" s="77"/>
      <c r="M9" s="7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</row>
    <row r="10" spans="1:46" ht="22" x14ac:dyDescent="0.2">
      <c r="A10" s="66"/>
      <c r="B10" s="29"/>
      <c r="C10" s="86"/>
      <c r="D10" s="90"/>
      <c r="E10" s="91"/>
      <c r="G10" s="32"/>
      <c r="H10" s="31"/>
      <c r="I10" s="31"/>
      <c r="J10" s="7"/>
      <c r="K10" s="82" t="e" vm="3">
        <v>#VALUE!</v>
      </c>
      <c r="L10" s="82"/>
      <c r="M10" s="82"/>
      <c r="N10" s="82"/>
      <c r="O10" s="82"/>
      <c r="P10" s="82"/>
      <c r="Q10" s="82"/>
      <c r="R10" s="82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6" x14ac:dyDescent="0.2">
      <c r="A11" s="66"/>
      <c r="B11" s="29"/>
      <c r="C11" s="86"/>
      <c r="D11" s="90"/>
      <c r="E11" s="91"/>
      <c r="G11" s="33" t="s">
        <v>67</v>
      </c>
      <c r="H11" s="16"/>
      <c r="I11" s="31"/>
      <c r="J11" s="7"/>
      <c r="K11" s="82"/>
      <c r="L11" s="82"/>
      <c r="M11" s="82"/>
      <c r="N11" s="82"/>
      <c r="O11" s="82"/>
      <c r="P11" s="82"/>
      <c r="Q11" s="82"/>
      <c r="R11" s="82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</row>
    <row r="12" spans="1:46" x14ac:dyDescent="0.2">
      <c r="A12" s="66"/>
      <c r="B12" s="29"/>
      <c r="C12" s="86"/>
      <c r="E12" s="31"/>
      <c r="G12" s="33" t="s">
        <v>68</v>
      </c>
      <c r="H12" s="17"/>
      <c r="I12" s="31"/>
      <c r="J12" s="7"/>
      <c r="K12" s="82"/>
      <c r="L12" s="82"/>
      <c r="M12" s="82"/>
      <c r="N12" s="82"/>
      <c r="O12" s="82"/>
      <c r="P12" s="82"/>
      <c r="Q12" s="82"/>
      <c r="R12" s="82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6" x14ac:dyDescent="0.2">
      <c r="A13" s="66"/>
      <c r="B13" s="29"/>
      <c r="C13" s="86"/>
      <c r="E13" s="31"/>
      <c r="G13" s="73"/>
      <c r="H13" s="74"/>
      <c r="I13" s="31"/>
      <c r="J13" s="7"/>
      <c r="K13" s="82"/>
      <c r="L13" s="82"/>
      <c r="M13" s="82"/>
      <c r="N13" s="82"/>
      <c r="O13" s="82"/>
      <c r="P13" s="82"/>
      <c r="Q13" s="82"/>
      <c r="R13" s="82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6" x14ac:dyDescent="0.2">
      <c r="A14" s="66"/>
      <c r="B14" s="29"/>
      <c r="C14" s="87"/>
      <c r="D14" s="34"/>
      <c r="E14" s="35"/>
      <c r="G14" s="75"/>
      <c r="H14" s="76"/>
      <c r="I14" s="31"/>
      <c r="J14" s="7"/>
      <c r="K14" s="82"/>
      <c r="L14" s="82"/>
      <c r="M14" s="82"/>
      <c r="N14" s="82"/>
      <c r="O14" s="82"/>
      <c r="P14" s="82"/>
      <c r="Q14" s="82"/>
      <c r="R14" s="82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</row>
    <row r="15" spans="1:46" x14ac:dyDescent="0.2">
      <c r="A15" s="66"/>
      <c r="B15" s="29"/>
      <c r="I15" s="31"/>
      <c r="J15" s="7"/>
      <c r="K15" s="82"/>
      <c r="L15" s="82"/>
      <c r="M15" s="82"/>
      <c r="N15" s="82"/>
      <c r="O15" s="82"/>
      <c r="P15" s="82"/>
      <c r="Q15" s="82"/>
      <c r="R15" s="82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</row>
    <row r="16" spans="1:46" x14ac:dyDescent="0.2">
      <c r="A16" s="66"/>
      <c r="B16" s="29"/>
      <c r="C16" s="36" t="s">
        <v>69</v>
      </c>
      <c r="D16" s="37"/>
      <c r="E16" s="38"/>
      <c r="F16" s="39"/>
      <c r="G16" s="36" t="s">
        <v>73</v>
      </c>
      <c r="H16" s="38"/>
      <c r="I16" s="31"/>
      <c r="J16" s="7"/>
      <c r="K16" s="82"/>
      <c r="L16" s="82"/>
      <c r="M16" s="82"/>
      <c r="N16" s="82"/>
      <c r="O16" s="82"/>
      <c r="P16" s="82"/>
      <c r="Q16" s="82"/>
      <c r="R16" s="82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</row>
    <row r="17" spans="1:46" x14ac:dyDescent="0.2">
      <c r="A17" s="66"/>
      <c r="B17" s="29"/>
      <c r="C17" s="40" t="s">
        <v>10</v>
      </c>
      <c r="D17" s="78"/>
      <c r="E17" s="79"/>
      <c r="F17" s="39"/>
      <c r="G17" s="40" t="s">
        <v>87</v>
      </c>
      <c r="H17" s="15"/>
      <c r="I17" s="31"/>
      <c r="J17" s="7"/>
      <c r="K17" s="82"/>
      <c r="L17" s="82"/>
      <c r="M17" s="82"/>
      <c r="N17" s="82"/>
      <c r="O17" s="82"/>
      <c r="P17" s="82"/>
      <c r="Q17" s="82"/>
      <c r="R17" s="82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</row>
    <row r="18" spans="1:46" x14ac:dyDescent="0.2">
      <c r="A18" s="66"/>
      <c r="B18" s="29"/>
      <c r="C18" s="40" t="s">
        <v>70</v>
      </c>
      <c r="D18" s="80"/>
      <c r="E18" s="81"/>
      <c r="F18" s="39"/>
      <c r="G18" s="40" t="s">
        <v>88</v>
      </c>
      <c r="H18" s="15"/>
      <c r="I18" s="31"/>
      <c r="J18" s="7"/>
      <c r="K18" s="82"/>
      <c r="L18" s="82"/>
      <c r="M18" s="82"/>
      <c r="N18" s="82"/>
      <c r="O18" s="82"/>
      <c r="P18" s="82"/>
      <c r="Q18" s="82"/>
      <c r="R18" s="82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</row>
    <row r="19" spans="1:46" x14ac:dyDescent="0.2">
      <c r="A19" s="66"/>
      <c r="B19" s="69"/>
      <c r="C19" s="41" t="s">
        <v>71</v>
      </c>
      <c r="D19" s="92" t="s">
        <v>72</v>
      </c>
      <c r="E19" s="93"/>
      <c r="F19" s="39"/>
      <c r="G19" s="40" t="s">
        <v>89</v>
      </c>
      <c r="H19" s="15"/>
      <c r="I19" s="31"/>
      <c r="J19" s="7"/>
      <c r="K19" s="82"/>
      <c r="L19" s="82"/>
      <c r="M19" s="82"/>
      <c r="N19" s="82"/>
      <c r="O19" s="82"/>
      <c r="P19" s="82"/>
      <c r="Q19" s="82"/>
      <c r="R19" s="82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</row>
    <row r="20" spans="1:46" x14ac:dyDescent="0.2">
      <c r="A20" s="66"/>
      <c r="B20" s="69"/>
      <c r="F20" s="39"/>
      <c r="G20" s="40" t="s">
        <v>90</v>
      </c>
      <c r="H20" s="6">
        <f>ROUNDUP(IF((H17+H18+H19)=0,0,(H17+H18+H19)/COUNTA(H17:H19)-22),0)</f>
        <v>0</v>
      </c>
      <c r="I20" s="31"/>
      <c r="J20" s="7"/>
      <c r="K20" s="82"/>
      <c r="L20" s="82"/>
      <c r="M20" s="82"/>
      <c r="N20" s="82"/>
      <c r="O20" s="82"/>
      <c r="P20" s="82"/>
      <c r="Q20" s="82"/>
      <c r="R20" s="82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</row>
    <row r="21" spans="1:46" x14ac:dyDescent="0.2">
      <c r="A21" s="66"/>
      <c r="B21" s="69"/>
      <c r="C21" s="42" t="s">
        <v>74</v>
      </c>
      <c r="D21" s="43"/>
      <c r="E21" s="44"/>
      <c r="F21" s="39"/>
      <c r="G21" s="40" t="s">
        <v>91</v>
      </c>
      <c r="H21" s="6" t="str">
        <f>IF(MAX(H17:H19)-MIN(H17:H19)&gt;12,"YES","NO")</f>
        <v>NO</v>
      </c>
      <c r="I21" s="31"/>
      <c r="J21" s="7"/>
      <c r="K21" s="82"/>
      <c r="L21" s="82"/>
      <c r="M21" s="82"/>
      <c r="N21" s="82"/>
      <c r="O21" s="82"/>
      <c r="P21" s="82"/>
      <c r="Q21" s="82"/>
      <c r="R21" s="82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</row>
    <row r="22" spans="1:46" x14ac:dyDescent="0.2">
      <c r="A22" s="66"/>
      <c r="B22" s="69"/>
      <c r="C22" s="41" t="s">
        <v>75</v>
      </c>
      <c r="D22" s="80" t="s">
        <v>116</v>
      </c>
      <c r="E22" s="81"/>
      <c r="F22" s="39"/>
      <c r="G22" s="40" t="s">
        <v>66</v>
      </c>
      <c r="H22" s="15" t="s">
        <v>92</v>
      </c>
      <c r="I22" s="31"/>
      <c r="J22" s="7"/>
      <c r="K22" s="82"/>
      <c r="L22" s="82"/>
      <c r="M22" s="82"/>
      <c r="N22" s="82"/>
      <c r="O22" s="82"/>
      <c r="P22" s="82"/>
      <c r="Q22" s="82"/>
      <c r="R22" s="82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</row>
    <row r="23" spans="1:46" x14ac:dyDescent="0.2">
      <c r="A23" s="66"/>
      <c r="B23" s="69"/>
      <c r="C23" s="41" t="s">
        <v>76</v>
      </c>
      <c r="D23" s="94" t="str">
        <f>VLOOKUP(D22,Sheet2!$A$13:$B$25,2,0)</f>
        <v>CAT. A</v>
      </c>
      <c r="E23" s="95"/>
      <c r="F23" s="39"/>
      <c r="I23" s="31"/>
      <c r="J23" s="7"/>
      <c r="K23" s="82"/>
      <c r="L23" s="82"/>
      <c r="M23" s="82"/>
      <c r="N23" s="82"/>
      <c r="O23" s="82"/>
      <c r="P23" s="82"/>
      <c r="Q23" s="82"/>
      <c r="R23" s="82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</row>
    <row r="24" spans="1:46" x14ac:dyDescent="0.2">
      <c r="A24" s="66"/>
      <c r="B24" s="69"/>
      <c r="C24" s="41" t="s">
        <v>77</v>
      </c>
      <c r="D24" s="94" t="s">
        <v>101</v>
      </c>
      <c r="E24" s="95"/>
      <c r="F24" s="39"/>
      <c r="G24" s="36" t="str">
        <f>IF(H22=Sheet2!A29,"ACCESSORIES - INSERT QUANTITY",IF(CONFIGURATORE!H22=Sheet2!A30,"ACCESSORIES - INSERT QUANTITY",IF(CONFIGURATORE!H22=Sheet2!A31,"ACCESSORIES NOT AVAILABLE","ACCESSORIES NOT AVAILABLE")))</f>
        <v>ACCESSORIES - INSERT QUANTITY</v>
      </c>
      <c r="H24" s="38"/>
      <c r="I24" s="31"/>
      <c r="J24" s="7"/>
      <c r="K24" s="82"/>
      <c r="L24" s="82"/>
      <c r="M24" s="82"/>
      <c r="N24" s="82"/>
      <c r="O24" s="82"/>
      <c r="P24" s="82"/>
      <c r="Q24" s="82"/>
      <c r="R24" s="82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</row>
    <row r="25" spans="1:46" x14ac:dyDescent="0.2">
      <c r="A25" s="66"/>
      <c r="B25" s="69"/>
      <c r="C25" s="41" t="s">
        <v>78</v>
      </c>
      <c r="D25" s="80" t="s">
        <v>128</v>
      </c>
      <c r="E25" s="81"/>
      <c r="F25" s="39"/>
      <c r="G25" s="40" t="str">
        <f>IF(G24="ACCESSORIES NOT AVAILABLE","","CLOTHES HANGER")</f>
        <v>CLOTHES HANGER</v>
      </c>
      <c r="H25" s="15">
        <v>0</v>
      </c>
      <c r="I25" s="31"/>
      <c r="J25" s="7"/>
      <c r="K25" s="82"/>
      <c r="L25" s="82"/>
      <c r="M25" s="82"/>
      <c r="N25" s="82"/>
      <c r="O25" s="82"/>
      <c r="P25" s="82"/>
      <c r="Q25" s="82"/>
      <c r="R25" s="82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</row>
    <row r="26" spans="1:46" x14ac:dyDescent="0.2">
      <c r="A26" s="66"/>
      <c r="B26" s="69"/>
      <c r="C26" s="45"/>
      <c r="D26" s="46"/>
      <c r="E26" s="46"/>
      <c r="F26" s="39"/>
      <c r="G26" s="47" t="str">
        <f>IF(G24="ACCESSORIES NOT AVAILABLE","","with hide cover")</f>
        <v>with hide cover</v>
      </c>
      <c r="H26" s="15">
        <v>0</v>
      </c>
      <c r="I26" s="31"/>
      <c r="J26" s="7"/>
      <c r="K26" s="82"/>
      <c r="L26" s="82"/>
      <c r="M26" s="82"/>
      <c r="N26" s="82"/>
      <c r="O26" s="82"/>
      <c r="P26" s="82"/>
      <c r="Q26" s="82"/>
      <c r="R26" s="82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</row>
    <row r="27" spans="1:46" x14ac:dyDescent="0.2">
      <c r="A27" s="67"/>
      <c r="B27" s="69"/>
      <c r="C27" s="36" t="s">
        <v>79</v>
      </c>
      <c r="D27" s="48"/>
      <c r="E27" s="38"/>
      <c r="F27" s="39"/>
      <c r="G27" s="40" t="str">
        <f>IF(G24="ACCESSORIES NOT AVAILABLE","","POCKET EMPTIER")</f>
        <v>POCKET EMPTIER</v>
      </c>
      <c r="H27" s="15">
        <v>0</v>
      </c>
      <c r="I27" s="31"/>
      <c r="J27" s="7"/>
      <c r="K27" s="82"/>
      <c r="L27" s="82"/>
      <c r="M27" s="82"/>
      <c r="N27" s="82"/>
      <c r="O27" s="82"/>
      <c r="P27" s="82"/>
      <c r="Q27" s="82"/>
      <c r="R27" s="82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</row>
    <row r="28" spans="1:46" x14ac:dyDescent="0.2">
      <c r="A28" s="67"/>
      <c r="B28" s="69"/>
      <c r="C28" s="40" t="s">
        <v>80</v>
      </c>
      <c r="D28" s="80"/>
      <c r="E28" s="81"/>
      <c r="F28" s="39"/>
      <c r="G28" s="47" t="str">
        <f>IF(G24="ACCESSORIES NOT AVAILABLE","","with mat")</f>
        <v>with mat</v>
      </c>
      <c r="H28" s="15">
        <v>0</v>
      </c>
      <c r="I28" s="31"/>
      <c r="J28" s="7"/>
      <c r="K28" s="82"/>
      <c r="L28" s="82"/>
      <c r="M28" s="82"/>
      <c r="N28" s="82"/>
      <c r="O28" s="82"/>
      <c r="P28" s="82"/>
      <c r="Q28" s="82"/>
      <c r="R28" s="82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</row>
    <row r="29" spans="1:46" x14ac:dyDescent="0.2">
      <c r="A29" s="19"/>
      <c r="B29" s="69"/>
      <c r="C29" s="40" t="s">
        <v>81</v>
      </c>
      <c r="D29" s="80"/>
      <c r="E29" s="81"/>
      <c r="F29" s="39"/>
      <c r="G29" s="40" t="str">
        <f>IF(G24="ACCESSORIES NOT AVAILABLE","","ROUND MIRROR")</f>
        <v>ROUND MIRROR</v>
      </c>
      <c r="H29" s="15">
        <v>0</v>
      </c>
      <c r="I29" s="31"/>
      <c r="J29" s="7"/>
      <c r="K29" s="82"/>
      <c r="L29" s="82"/>
      <c r="M29" s="82"/>
      <c r="N29" s="82"/>
      <c r="O29" s="82"/>
      <c r="P29" s="82"/>
      <c r="Q29" s="82"/>
      <c r="R29" s="82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</row>
    <row r="30" spans="1:46" x14ac:dyDescent="0.2">
      <c r="A30" s="19"/>
      <c r="B30" s="69"/>
      <c r="C30" s="40" t="s">
        <v>82</v>
      </c>
      <c r="D30" s="80"/>
      <c r="E30" s="81"/>
      <c r="F30" s="39"/>
      <c r="G30" s="40" t="str">
        <f>IF(G24="ACCESSORIES NOT AVAILABLE","","OVAL MIRROR")</f>
        <v>OVAL MIRROR</v>
      </c>
      <c r="H30" s="15">
        <v>0</v>
      </c>
      <c r="I30" s="31"/>
      <c r="J30" s="7"/>
      <c r="K30" s="82"/>
      <c r="L30" s="82"/>
      <c r="M30" s="82"/>
      <c r="N30" s="82"/>
      <c r="O30" s="82"/>
      <c r="P30" s="82"/>
      <c r="Q30" s="82"/>
      <c r="R30" s="82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</row>
    <row r="31" spans="1:46" x14ac:dyDescent="0.2">
      <c r="A31" s="19" t="s">
        <v>92</v>
      </c>
      <c r="B31" s="72"/>
      <c r="C31" s="40" t="s">
        <v>83</v>
      </c>
      <c r="D31" s="83">
        <f>ROUND(D28/90,0)+ROUND(D29/90,0)+ROUND(D30/90,0)</f>
        <v>0</v>
      </c>
      <c r="E31" s="84"/>
      <c r="F31" s="39"/>
      <c r="I31" s="31"/>
      <c r="J31" s="7"/>
      <c r="K31" s="82"/>
      <c r="L31" s="82"/>
      <c r="M31" s="82"/>
      <c r="N31" s="82"/>
      <c r="O31" s="82"/>
      <c r="P31" s="82"/>
      <c r="Q31" s="82"/>
      <c r="R31" s="82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</row>
    <row r="32" spans="1:46" x14ac:dyDescent="0.2">
      <c r="A32" s="19" t="s">
        <v>93</v>
      </c>
      <c r="B32" s="69"/>
      <c r="C32" s="40" t="s">
        <v>84</v>
      </c>
      <c r="D32" s="83">
        <f>ROUND(D28/135,0)+ROUND(D29/135,0)+ROUND(D30/135,0)</f>
        <v>0</v>
      </c>
      <c r="E32" s="84"/>
      <c r="F32" s="39"/>
      <c r="G32" s="36" t="s">
        <v>102</v>
      </c>
      <c r="H32" s="38"/>
      <c r="I32" s="31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</row>
    <row r="33" spans="1:46" x14ac:dyDescent="0.2">
      <c r="A33" s="19" t="s">
        <v>94</v>
      </c>
      <c r="B33" s="69"/>
      <c r="C33" s="40" t="s">
        <v>85</v>
      </c>
      <c r="D33" s="83">
        <f>ROUND(D28/180,0)+ROUND(D29/180,0)+ROUND(D30/180,0)</f>
        <v>0</v>
      </c>
      <c r="E33" s="84"/>
      <c r="F33" s="39"/>
      <c r="G33" s="40" t="s">
        <v>103</v>
      </c>
      <c r="H33" s="15" t="s">
        <v>114</v>
      </c>
      <c r="I33" s="31"/>
      <c r="J33" s="7"/>
      <c r="K33" s="14" t="s">
        <v>15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</row>
    <row r="34" spans="1:46" x14ac:dyDescent="0.2">
      <c r="A34" s="19" t="s">
        <v>95</v>
      </c>
      <c r="B34" s="69"/>
      <c r="C34" s="40" t="s">
        <v>86</v>
      </c>
      <c r="D34" s="83">
        <f>+D33</f>
        <v>0</v>
      </c>
      <c r="E34" s="84"/>
      <c r="F34" s="39"/>
      <c r="G34" s="40" t="s">
        <v>104</v>
      </c>
      <c r="H34" s="15" t="s">
        <v>62</v>
      </c>
      <c r="I34" s="31"/>
      <c r="J34" s="7"/>
      <c r="K34" s="7" t="s">
        <v>129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</row>
    <row r="35" spans="1:46" x14ac:dyDescent="0.2">
      <c r="A35" s="19"/>
      <c r="B35" s="69"/>
      <c r="C35" s="39"/>
      <c r="D35" s="39"/>
      <c r="E35" s="39"/>
      <c r="F35" s="39"/>
      <c r="G35" s="39"/>
      <c r="H35" s="39"/>
      <c r="I35" s="31"/>
      <c r="J35" s="7"/>
      <c r="K35" s="7" t="s">
        <v>130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</row>
    <row r="36" spans="1:46" x14ac:dyDescent="0.2">
      <c r="A36" s="19"/>
      <c r="B36" s="69"/>
      <c r="I36" s="31"/>
      <c r="J36" s="7"/>
      <c r="K36" s="7" t="s">
        <v>132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</row>
    <row r="37" spans="1:46" x14ac:dyDescent="0.2">
      <c r="A37" s="18"/>
      <c r="B37" s="69"/>
      <c r="I37" s="31"/>
      <c r="J37" s="7"/>
      <c r="K37" s="7" t="s">
        <v>133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</row>
    <row r="38" spans="1:46" ht="54" x14ac:dyDescent="0.2">
      <c r="A38" s="18"/>
      <c r="B38" s="70"/>
      <c r="C38" s="49"/>
      <c r="D38" s="49"/>
      <c r="E38" s="49"/>
      <c r="F38" s="50" t="s">
        <v>113</v>
      </c>
      <c r="G38" s="50" t="s">
        <v>134</v>
      </c>
      <c r="H38" s="50" t="s">
        <v>135</v>
      </c>
      <c r="I38" s="51"/>
      <c r="J38" s="7"/>
      <c r="K38" s="68" t="s">
        <v>131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</row>
    <row r="39" spans="1:46" ht="31" customHeight="1" x14ac:dyDescent="0.2">
      <c r="A39" s="18"/>
      <c r="B39" s="69"/>
      <c r="C39" s="52" t="s">
        <v>96</v>
      </c>
      <c r="D39" s="53"/>
      <c r="E39" s="53"/>
      <c r="F39" s="53"/>
      <c r="G39" s="53"/>
      <c r="H39" s="54">
        <f>SUM(H40:H63)</f>
        <v>0</v>
      </c>
      <c r="I39" s="55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</row>
    <row r="40" spans="1:46" x14ac:dyDescent="0.2">
      <c r="A40" s="18"/>
      <c r="B40" s="69"/>
      <c r="I40" s="31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</row>
    <row r="41" spans="1:46" x14ac:dyDescent="0.2">
      <c r="A41" s="18"/>
      <c r="B41" s="69"/>
      <c r="C41" s="4" t="s">
        <v>97</v>
      </c>
      <c r="D41" s="56" t="str">
        <f>IF(H20&lt;2701,Sheet2!E14,Sheet2!E15)</f>
        <v>04INT0001</v>
      </c>
      <c r="E41" s="56" t="str">
        <f>+D23</f>
        <v>CAT. A</v>
      </c>
      <c r="F41" s="57">
        <f>IF(H22=A31,D31,IF(H22=A32,D32,IF(H22=A33,D33,D34)))</f>
        <v>0</v>
      </c>
      <c r="G41" s="58">
        <f>IF(D41=Sheet2!E14,HLOOKUP(CONFIGURATORE!E41,Sheet2!G13:I15,2,0),HLOOKUP(CONFIGURATORE!E41,Sheet2!G13:I15,3,0))</f>
        <v>256</v>
      </c>
      <c r="H41" s="59">
        <f>+G41*F41</f>
        <v>0</v>
      </c>
      <c r="I41" s="60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</row>
    <row r="42" spans="1:46" ht="11" customHeight="1" x14ac:dyDescent="0.2">
      <c r="A42" s="18"/>
      <c r="B42" s="69"/>
      <c r="G42" s="61"/>
      <c r="H42" s="62"/>
      <c r="I42" s="63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</row>
    <row r="43" spans="1:46" x14ac:dyDescent="0.2">
      <c r="A43" s="18"/>
      <c r="B43" s="69"/>
      <c r="C43" s="4" t="s">
        <v>98</v>
      </c>
      <c r="D43" s="56" t="str">
        <f>+Sheet2!E36</f>
        <v>83INT0001</v>
      </c>
      <c r="E43" s="56"/>
      <c r="F43" s="57">
        <f>+IF(H21="SI",1,0)</f>
        <v>0</v>
      </c>
      <c r="G43" s="58">
        <f>IF(F43=0,0,Sheet2!G36)</f>
        <v>0</v>
      </c>
      <c r="H43" s="59">
        <f>+G43*F43</f>
        <v>0</v>
      </c>
      <c r="I43" s="63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</row>
    <row r="44" spans="1:46" ht="11" customHeight="1" x14ac:dyDescent="0.2">
      <c r="A44" s="18"/>
      <c r="B44" s="69"/>
      <c r="G44" s="61"/>
      <c r="H44" s="62"/>
      <c r="I44" s="63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</row>
    <row r="45" spans="1:46" x14ac:dyDescent="0.2">
      <c r="A45" s="18"/>
      <c r="B45" s="69"/>
      <c r="C45" s="4" t="s">
        <v>99</v>
      </c>
      <c r="D45" s="56" t="str">
        <f>+Sheet2!E27</f>
        <v>17INT0001</v>
      </c>
      <c r="E45" s="64"/>
      <c r="F45" s="57">
        <f>+H25</f>
        <v>0</v>
      </c>
      <c r="G45" s="58">
        <f>IF(F45=0,0,Sheet2!G27)</f>
        <v>0</v>
      </c>
      <c r="H45" s="59">
        <f>+G45*F45</f>
        <v>0</v>
      </c>
      <c r="I45" s="60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</row>
    <row r="46" spans="1:46" ht="11" customHeight="1" x14ac:dyDescent="0.2">
      <c r="A46" s="18"/>
      <c r="B46" s="69"/>
      <c r="G46" s="61"/>
      <c r="H46" s="62"/>
      <c r="I46" s="63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</row>
    <row r="47" spans="1:46" x14ac:dyDescent="0.2">
      <c r="A47" s="18"/>
      <c r="B47" s="69"/>
      <c r="C47" s="4" t="s">
        <v>100</v>
      </c>
      <c r="D47" s="56" t="str">
        <f>+Sheet2!E28</f>
        <v>84ACC0001</v>
      </c>
      <c r="E47" s="64"/>
      <c r="F47" s="57">
        <f>+H26</f>
        <v>0</v>
      </c>
      <c r="G47" s="58">
        <f>IF(F47=0,0,Sheet2!G28)</f>
        <v>0</v>
      </c>
      <c r="H47" s="59">
        <f>+G47*F47</f>
        <v>0</v>
      </c>
      <c r="I47" s="63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</row>
    <row r="48" spans="1:46" ht="11" customHeight="1" x14ac:dyDescent="0.2">
      <c r="A48" s="18"/>
      <c r="B48" s="69"/>
      <c r="G48" s="61"/>
      <c r="H48" s="62"/>
      <c r="I48" s="60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</row>
    <row r="49" spans="1:46" x14ac:dyDescent="0.2">
      <c r="A49" s="18"/>
      <c r="B49" s="69"/>
      <c r="C49" s="4" t="s">
        <v>105</v>
      </c>
      <c r="D49" s="56" t="str">
        <f>IF(H22=A31,Sheet2!E24,IF(CONFIGURATORE!H22=CONFIGURATORE!A32,Sheet2!E25,""))</f>
        <v>84INT0001</v>
      </c>
      <c r="E49" s="64"/>
      <c r="F49" s="57">
        <f>+H27</f>
        <v>0</v>
      </c>
      <c r="G49" s="58">
        <f>IF(F49=0,0,Sheet2!G24)</f>
        <v>0</v>
      </c>
      <c r="H49" s="59">
        <f>+G49*F49</f>
        <v>0</v>
      </c>
      <c r="I49" s="60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</row>
    <row r="50" spans="1:46" ht="11" customHeight="1" x14ac:dyDescent="0.2">
      <c r="A50" s="18"/>
      <c r="B50" s="69"/>
      <c r="G50" s="61"/>
      <c r="H50" s="62"/>
      <c r="I50" s="63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</row>
    <row r="51" spans="1:46" x14ac:dyDescent="0.2">
      <c r="A51" s="18"/>
      <c r="B51" s="69"/>
      <c r="C51" s="4" t="s">
        <v>106</v>
      </c>
      <c r="D51" s="56" t="str">
        <f>+Sheet2!E26</f>
        <v>84INT0002</v>
      </c>
      <c r="E51" s="64"/>
      <c r="F51" s="57">
        <f>+H28</f>
        <v>0</v>
      </c>
      <c r="G51" s="58">
        <f>IF(F51=0,0,Sheet2!G26)</f>
        <v>0</v>
      </c>
      <c r="H51" s="59">
        <f>+G51*F51</f>
        <v>0</v>
      </c>
      <c r="I51" s="60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</row>
    <row r="52" spans="1:46" ht="11" customHeight="1" x14ac:dyDescent="0.2">
      <c r="A52" s="18"/>
      <c r="B52" s="69"/>
      <c r="G52" s="61"/>
      <c r="H52" s="62"/>
      <c r="I52" s="31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</row>
    <row r="53" spans="1:46" x14ac:dyDescent="0.2">
      <c r="A53" s="18"/>
      <c r="B53" s="69"/>
      <c r="C53" s="4" t="s">
        <v>107</v>
      </c>
      <c r="D53" s="56" t="str">
        <f>+Sheet2!E29</f>
        <v>18INT0001</v>
      </c>
      <c r="E53" s="64"/>
      <c r="F53" s="57">
        <f>+H29</f>
        <v>0</v>
      </c>
      <c r="G53" s="58">
        <f>IF(F53=0,0,Sheet2!G29)</f>
        <v>0</v>
      </c>
      <c r="H53" s="59">
        <f>+G53*F53</f>
        <v>0</v>
      </c>
      <c r="I53" s="60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</row>
    <row r="54" spans="1:46" ht="11" customHeight="1" x14ac:dyDescent="0.2">
      <c r="A54" s="18"/>
      <c r="B54" s="69"/>
      <c r="D54" s="56"/>
      <c r="G54" s="61"/>
      <c r="H54" s="62"/>
      <c r="I54" s="63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</row>
    <row r="55" spans="1:46" x14ac:dyDescent="0.2">
      <c r="A55" s="18"/>
      <c r="B55" s="69"/>
      <c r="C55" s="4" t="s">
        <v>108</v>
      </c>
      <c r="D55" s="56" t="str">
        <f>+Sheet2!E30</f>
        <v>18INT0002</v>
      </c>
      <c r="E55" s="64"/>
      <c r="F55" s="57">
        <f>+H30</f>
        <v>0</v>
      </c>
      <c r="G55" s="58">
        <f>IF(F55=0,0,Sheet2!G30)</f>
        <v>0</v>
      </c>
      <c r="H55" s="59">
        <f>+G55*F55</f>
        <v>0</v>
      </c>
      <c r="I55" s="60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</row>
    <row r="56" spans="1:46" ht="11" customHeight="1" x14ac:dyDescent="0.2">
      <c r="A56" s="18"/>
      <c r="B56" s="69"/>
      <c r="I56" s="63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</row>
    <row r="57" spans="1:46" x14ac:dyDescent="0.2">
      <c r="A57" s="18" t="s">
        <v>115</v>
      </c>
      <c r="B57" s="69"/>
      <c r="C57" s="4" t="s">
        <v>109</v>
      </c>
      <c r="D57" s="56" t="str">
        <f>+Sheet2!E32</f>
        <v>84INT0003</v>
      </c>
      <c r="E57" s="64"/>
      <c r="F57" s="57">
        <f>IF(H33=A57,1,0)</f>
        <v>0</v>
      </c>
      <c r="G57" s="58">
        <f>IF(F57=0,0,Sheet2!G32)</f>
        <v>0</v>
      </c>
      <c r="H57" s="59">
        <f>+G57*F57</f>
        <v>0</v>
      </c>
      <c r="I57" s="63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</row>
    <row r="58" spans="1:46" ht="11" customHeight="1" x14ac:dyDescent="0.2">
      <c r="A58" s="18"/>
      <c r="B58" s="69"/>
      <c r="G58" s="61"/>
      <c r="H58" s="62"/>
      <c r="I58" s="31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</row>
    <row r="59" spans="1:46" x14ac:dyDescent="0.2">
      <c r="A59" s="18" t="s">
        <v>110</v>
      </c>
      <c r="B59" s="69"/>
      <c r="C59" s="4" t="s">
        <v>110</v>
      </c>
      <c r="D59" s="56" t="str">
        <f>+Sheet2!E33</f>
        <v>84INT0004</v>
      </c>
      <c r="E59" s="64"/>
      <c r="F59" s="57">
        <f>IF(H33=A59,1,0)</f>
        <v>0</v>
      </c>
      <c r="G59" s="58">
        <f>IF(F59=0,0,Sheet2!G33)</f>
        <v>0</v>
      </c>
      <c r="H59" s="59">
        <f>+G59*F59</f>
        <v>0</v>
      </c>
      <c r="I59" s="31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</row>
    <row r="60" spans="1:46" ht="11" customHeight="1" x14ac:dyDescent="0.2">
      <c r="A60" s="18"/>
      <c r="B60" s="69"/>
      <c r="C60" s="5"/>
      <c r="D60" s="5"/>
      <c r="E60" s="5"/>
      <c r="F60" s="5"/>
      <c r="G60" s="5"/>
      <c r="H60" s="5"/>
      <c r="I60" s="31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</row>
    <row r="61" spans="1:46" x14ac:dyDescent="0.2">
      <c r="A61" s="18" t="s">
        <v>111</v>
      </c>
      <c r="B61" s="69"/>
      <c r="C61" s="4" t="s">
        <v>111</v>
      </c>
      <c r="D61" s="56" t="str">
        <f>+Sheet2!E34</f>
        <v>84INT0005</v>
      </c>
      <c r="E61" s="64"/>
      <c r="F61" s="57">
        <f>IF(H33=A61,1,0)</f>
        <v>0</v>
      </c>
      <c r="G61" s="58">
        <f>IF(F61=0,0,Sheet2!G34)</f>
        <v>0</v>
      </c>
      <c r="H61" s="59">
        <f>+G61*F61</f>
        <v>0</v>
      </c>
      <c r="I61" s="31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</row>
    <row r="62" spans="1:46" ht="11" customHeight="1" x14ac:dyDescent="0.2">
      <c r="A62" s="18"/>
      <c r="B62" s="69"/>
      <c r="G62" s="61"/>
      <c r="H62" s="62"/>
      <c r="I62" s="31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</row>
    <row r="63" spans="1:46" x14ac:dyDescent="0.2">
      <c r="A63" s="18" t="s">
        <v>61</v>
      </c>
      <c r="B63" s="69"/>
      <c r="C63" s="4" t="s">
        <v>112</v>
      </c>
      <c r="D63" s="56" t="str">
        <f>+Sheet2!E35</f>
        <v>84INT0006</v>
      </c>
      <c r="E63" s="64"/>
      <c r="F63" s="57">
        <f>IF(H34="NO",0,1)</f>
        <v>0</v>
      </c>
      <c r="G63" s="58">
        <f>IF(F63=0,0,Sheet2!G35)</f>
        <v>0</v>
      </c>
      <c r="H63" s="59">
        <f>+G63*F63</f>
        <v>0</v>
      </c>
      <c r="I63" s="31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</row>
    <row r="64" spans="1:46" x14ac:dyDescent="0.2">
      <c r="A64" s="18"/>
      <c r="B64" s="71"/>
      <c r="C64" s="65"/>
      <c r="D64" s="65"/>
      <c r="E64" s="34"/>
      <c r="F64" s="34"/>
      <c r="G64" s="34"/>
      <c r="H64" s="34"/>
      <c r="I64" s="35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</row>
    <row r="65" spans="1:46" x14ac:dyDescent="0.2">
      <c r="A65" s="7"/>
      <c r="B65" s="7"/>
      <c r="C65" s="7"/>
      <c r="D65" s="7"/>
      <c r="E65" s="8"/>
      <c r="F65" s="7"/>
      <c r="G65" s="9"/>
      <c r="H65" s="9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</row>
    <row r="66" spans="1:46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</row>
    <row r="67" spans="1:46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</row>
    <row r="68" spans="1:46" ht="19" x14ac:dyDescent="0.2">
      <c r="A68" s="7"/>
      <c r="B68" s="7"/>
      <c r="C68" s="10"/>
      <c r="D68" s="10"/>
      <c r="E68" s="10"/>
      <c r="F68" s="11"/>
      <c r="G68" s="12"/>
      <c r="H68" s="13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</row>
    <row r="69" spans="1:46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</row>
    <row r="70" spans="1:46" x14ac:dyDescent="0.2">
      <c r="F70" s="3"/>
    </row>
  </sheetData>
  <sheetProtection algorithmName="SHA-512" hashValue="tw6Mejwjv1iBp1L3oCCWI2HWBWg7pROUzUEivFq2c04kxGSTwZxCyIxeLmxJnkvFWlPvmfibgWaJ9CyzG5q8JA==" saltValue="uJrTVaGLlVicFml0jUQk2g==" spinCount="100000" sheet="1" objects="1" scenarios="1" selectLockedCells="1"/>
  <dataConsolidate/>
  <mergeCells count="19">
    <mergeCell ref="D33:E33"/>
    <mergeCell ref="D34:E34"/>
    <mergeCell ref="C9:C14"/>
    <mergeCell ref="D9:E11"/>
    <mergeCell ref="D28:E28"/>
    <mergeCell ref="D29:E29"/>
    <mergeCell ref="D30:E30"/>
    <mergeCell ref="D31:E31"/>
    <mergeCell ref="D32:E32"/>
    <mergeCell ref="D19:E19"/>
    <mergeCell ref="D22:E22"/>
    <mergeCell ref="D23:E23"/>
    <mergeCell ref="D24:E24"/>
    <mergeCell ref="D25:E25"/>
    <mergeCell ref="G13:H14"/>
    <mergeCell ref="K8:M9"/>
    <mergeCell ref="D17:E17"/>
    <mergeCell ref="D18:E18"/>
    <mergeCell ref="K10:R31"/>
  </mergeCells>
  <conditionalFormatting sqref="G24">
    <cfRule type="cellIs" dxfId="2" priority="3" operator="equal">
      <formula>"ACCESSORIES NOT AVAILABLE"</formula>
    </cfRule>
  </conditionalFormatting>
  <conditionalFormatting sqref="H25:H30">
    <cfRule type="containsText" dxfId="1" priority="1" operator="containsText" text="0">
      <formula>NOT(ISERROR(SEARCH("0",H25)))</formula>
    </cfRule>
    <cfRule type="cellIs" dxfId="0" priority="2" operator="equal">
      <formula>$G$24="ACCESSORI NON DISPONIBILI"</formula>
    </cfRule>
  </conditionalFormatting>
  <dataValidations count="3">
    <dataValidation type="list" allowBlank="1" showInputMessage="1" showErrorMessage="1" sqref="E65" xr:uid="{5CC10AD5-35E4-794B-AE98-187E0560F826}">
      <formula1>"SI,NO"</formula1>
    </dataValidation>
    <dataValidation type="list" allowBlank="1" showInputMessage="1" showErrorMessage="1" sqref="D25:E25" xr:uid="{5E74997A-068B-A246-B0CC-172641718219}">
      <formula1>"LE01 Natural,LE02 Black"</formula1>
    </dataValidation>
    <dataValidation type="list" allowBlank="1" showInputMessage="1" showErrorMessage="1" sqref="H34" xr:uid="{2F946763-24BB-304E-9B4A-BABA492003FB}">
      <formula1>"YES,NO"</formula1>
    </dataValidation>
  </dataValidations>
  <printOptions horizontalCentered="1"/>
  <pageMargins left="0.2" right="0.2" top="0.5" bottom="0.5" header="0.3" footer="0.05"/>
  <pageSetup paperSize="9" scale="76" orientation="portrait" r:id="rId1"/>
  <headerFooter>
    <oddFooter>&amp;L&amp;"Suisse Int'l,Regular"&amp;8&amp;K000000&amp;F&amp;"Metric Thin,Regular"&amp;12
&amp;C&amp;"Suisse Int'l,Regular"&amp;8&amp;K000000&amp;D - &amp;T&amp;"Metric Thin,Regular"&amp;12
&amp;R&amp;"Suisse Int'l,Regular"&amp;8&amp;K000000&amp;P of &amp;N</oddFooter>
  </headerFooter>
  <rowBreaks count="1" manualBreakCount="1">
    <brk id="39" max="16383" man="1"/>
  </rowBreaks>
  <colBreaks count="1" manualBreakCount="1">
    <brk id="10" max="1048575" man="1"/>
  </colBreaks>
  <ignoredErrors>
    <ignoredError sqref="D23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0B242CF-8350-FE49-BD80-FD122B6CD551}">
          <x14:formula1>
            <xm:f>Sheet2!$A$13:$A$25</xm:f>
          </x14:formula1>
          <xm:sqref>D22</xm:sqref>
        </x14:dataValidation>
        <x14:dataValidation type="list" allowBlank="1" showInputMessage="1" showErrorMessage="1" xr:uid="{1F8D353B-2F7D-3841-A862-C16AEBA9FCDE}">
          <x14:formula1>
            <xm:f>Sheet2!$A$2:$A$10</xm:f>
          </x14:formula1>
          <xm:sqref>D26:E26</xm:sqref>
        </x14:dataValidation>
        <x14:dataValidation type="list" allowBlank="1" showInputMessage="1" showErrorMessage="1" xr:uid="{64C4514A-7561-024F-99AF-3B5A8E8DF405}">
          <x14:formula1>
            <xm:f>Sheet2!$A$29:$A$32</xm:f>
          </x14:formula1>
          <xm:sqref>H22 A31:A34</xm:sqref>
        </x14:dataValidation>
        <x14:dataValidation type="list" allowBlank="1" showInputMessage="1" showErrorMessage="1" xr:uid="{408C4AA2-DC21-5F4B-B0A0-330F80EF8134}">
          <x14:formula1>
            <xm:f>Sheet2!$F$31:$F$35</xm:f>
          </x14:formula1>
          <xm:sqref>A63 A61 A59 A57</xm:sqref>
        </x14:dataValidation>
        <x14:dataValidation type="list" allowBlank="1" showInputMessage="1" showErrorMessage="1" xr:uid="{61658BB0-2A3E-064D-ABF0-5F2DF79FCF5E}">
          <x14:formula1>
            <xm:f>Sheet2!$F$31:$F$34</xm:f>
          </x14:formula1>
          <xm:sqref>H33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7E148-91B4-F34A-93FF-63B2C1F8B34F}">
  <dimension ref="A2:I43"/>
  <sheetViews>
    <sheetView topLeftCell="A32" zoomScale="260" zoomScaleNormal="260" workbookViewId="0">
      <selection activeCell="A26" sqref="A26"/>
    </sheetView>
  </sheetViews>
  <sheetFormatPr baseColWidth="10" defaultColWidth="11" defaultRowHeight="16" x14ac:dyDescent="0.2"/>
  <cols>
    <col min="1" max="1" width="20.5" customWidth="1"/>
    <col min="2" max="4" width="11" customWidth="1"/>
    <col min="5" max="5" width="22" style="21" customWidth="1"/>
    <col min="6" max="6" width="23.6640625" style="21" customWidth="1"/>
    <col min="7" max="9" width="21.1640625" style="21" customWidth="1"/>
    <col min="10" max="10" width="19.5" bestFit="1" customWidth="1"/>
    <col min="11" max="11" width="7.1640625" bestFit="1" customWidth="1"/>
    <col min="12" max="12" width="2.83203125" bestFit="1" customWidth="1"/>
    <col min="13" max="13" width="3.83203125" bestFit="1" customWidth="1"/>
    <col min="14" max="14" width="2.83203125" bestFit="1" customWidth="1"/>
  </cols>
  <sheetData>
    <row r="2" spans="1:9" ht="17" thickBot="1" x14ac:dyDescent="0.25">
      <c r="A2" s="1" t="s">
        <v>4</v>
      </c>
      <c r="B2" s="1"/>
      <c r="E2" s="20" t="s">
        <v>33</v>
      </c>
      <c r="F2" s="20"/>
      <c r="G2" s="20"/>
      <c r="H2" s="20"/>
      <c r="I2" s="20"/>
    </row>
    <row r="3" spans="1:9" x14ac:dyDescent="0.2">
      <c r="A3" s="1" t="s">
        <v>3</v>
      </c>
      <c r="B3" s="1"/>
    </row>
    <row r="4" spans="1:9" x14ac:dyDescent="0.2">
      <c r="A4" s="1" t="s">
        <v>1</v>
      </c>
      <c r="B4" s="1"/>
      <c r="G4" s="22" t="s">
        <v>17</v>
      </c>
      <c r="H4" s="22" t="s">
        <v>14</v>
      </c>
      <c r="I4" s="22" t="s">
        <v>28</v>
      </c>
    </row>
    <row r="5" spans="1:9" x14ac:dyDescent="0.2">
      <c r="A5" s="1" t="s">
        <v>2</v>
      </c>
      <c r="B5" s="1"/>
      <c r="G5" s="22" t="s">
        <v>18</v>
      </c>
      <c r="H5" s="22" t="s">
        <v>19</v>
      </c>
      <c r="I5" s="22"/>
    </row>
    <row r="6" spans="1:9" x14ac:dyDescent="0.2">
      <c r="A6" s="1" t="s">
        <v>5</v>
      </c>
      <c r="B6" s="1"/>
      <c r="G6" s="22" t="s">
        <v>20</v>
      </c>
      <c r="H6" s="22" t="s">
        <v>21</v>
      </c>
      <c r="I6" s="22"/>
    </row>
    <row r="7" spans="1:9" x14ac:dyDescent="0.2">
      <c r="A7" s="1" t="s">
        <v>6</v>
      </c>
      <c r="B7" s="1"/>
      <c r="G7" s="22" t="s">
        <v>22</v>
      </c>
      <c r="H7" s="22"/>
      <c r="I7" s="22"/>
    </row>
    <row r="8" spans="1:9" x14ac:dyDescent="0.2">
      <c r="A8" s="1" t="s">
        <v>7</v>
      </c>
      <c r="B8" s="1"/>
      <c r="G8" s="22" t="s">
        <v>23</v>
      </c>
      <c r="H8" s="22"/>
      <c r="I8" s="22"/>
    </row>
    <row r="9" spans="1:9" x14ac:dyDescent="0.2">
      <c r="A9" s="1" t="s">
        <v>8</v>
      </c>
      <c r="B9" s="1"/>
      <c r="G9" s="22" t="s">
        <v>24</v>
      </c>
      <c r="H9" s="22"/>
      <c r="I9" s="22"/>
    </row>
    <row r="10" spans="1:9" x14ac:dyDescent="0.2">
      <c r="A10" s="1" t="s">
        <v>9</v>
      </c>
      <c r="B10" s="1"/>
      <c r="G10" s="22" t="s">
        <v>25</v>
      </c>
      <c r="H10" s="22"/>
      <c r="I10" s="22"/>
    </row>
    <row r="11" spans="1:9" x14ac:dyDescent="0.2">
      <c r="A11" s="1"/>
      <c r="B11" s="1"/>
      <c r="G11" s="22" t="s">
        <v>26</v>
      </c>
      <c r="H11" s="22"/>
      <c r="I11" s="22"/>
    </row>
    <row r="12" spans="1:9" x14ac:dyDescent="0.2">
      <c r="A12" s="1"/>
      <c r="B12" s="1"/>
      <c r="G12" s="22" t="s">
        <v>27</v>
      </c>
      <c r="H12" s="22"/>
      <c r="I12" s="22"/>
    </row>
    <row r="13" spans="1:9" x14ac:dyDescent="0.2">
      <c r="A13" s="6" t="s">
        <v>116</v>
      </c>
      <c r="B13" s="1" t="s">
        <v>11</v>
      </c>
      <c r="E13" s="23" t="s">
        <v>34</v>
      </c>
      <c r="F13" s="23" t="s">
        <v>35</v>
      </c>
      <c r="G13" s="23" t="s">
        <v>11</v>
      </c>
      <c r="H13" s="23" t="s">
        <v>12</v>
      </c>
      <c r="I13" s="23" t="s">
        <v>13</v>
      </c>
    </row>
    <row r="14" spans="1:9" x14ac:dyDescent="0.2">
      <c r="A14" s="6" t="s">
        <v>14</v>
      </c>
      <c r="B14" s="1" t="s">
        <v>12</v>
      </c>
      <c r="E14" s="22" t="s">
        <v>36</v>
      </c>
      <c r="F14" s="22" t="s">
        <v>37</v>
      </c>
      <c r="G14" s="24">
        <v>256</v>
      </c>
      <c r="H14" s="24">
        <v>263</v>
      </c>
      <c r="I14" s="24">
        <v>272</v>
      </c>
    </row>
    <row r="15" spans="1:9" x14ac:dyDescent="0.2">
      <c r="A15" s="6" t="s">
        <v>117</v>
      </c>
      <c r="B15" s="1" t="s">
        <v>11</v>
      </c>
      <c r="E15" s="22" t="s">
        <v>38</v>
      </c>
      <c r="F15" s="22" t="s">
        <v>39</v>
      </c>
      <c r="G15" s="24">
        <v>289</v>
      </c>
      <c r="H15" s="24">
        <v>302</v>
      </c>
      <c r="I15" s="24">
        <v>312</v>
      </c>
    </row>
    <row r="16" spans="1:9" x14ac:dyDescent="0.2">
      <c r="A16" s="6" t="s">
        <v>118</v>
      </c>
      <c r="B16" s="1" t="s">
        <v>12</v>
      </c>
    </row>
    <row r="17" spans="1:9" x14ac:dyDescent="0.2">
      <c r="A17" t="s">
        <v>119</v>
      </c>
      <c r="B17" s="1" t="s">
        <v>11</v>
      </c>
    </row>
    <row r="18" spans="1:9" ht="17" thickBot="1" x14ac:dyDescent="0.25">
      <c r="A18" t="s">
        <v>120</v>
      </c>
      <c r="B18" s="1" t="s">
        <v>12</v>
      </c>
      <c r="E18" s="20" t="s">
        <v>40</v>
      </c>
      <c r="F18" s="20"/>
      <c r="G18" s="20"/>
      <c r="H18" s="20"/>
      <c r="I18" s="20"/>
    </row>
    <row r="19" spans="1:9" x14ac:dyDescent="0.2">
      <c r="A19" t="s">
        <v>121</v>
      </c>
      <c r="B19" s="1" t="s">
        <v>11</v>
      </c>
    </row>
    <row r="20" spans="1:9" x14ac:dyDescent="0.2">
      <c r="A20" t="s">
        <v>122</v>
      </c>
      <c r="B20" s="1" t="s">
        <v>11</v>
      </c>
      <c r="G20" s="22" t="s">
        <v>41</v>
      </c>
    </row>
    <row r="21" spans="1:9" x14ac:dyDescent="0.2">
      <c r="A21" t="s">
        <v>123</v>
      </c>
      <c r="B21" s="1" t="s">
        <v>11</v>
      </c>
      <c r="G21" s="22" t="s">
        <v>42</v>
      </c>
    </row>
    <row r="22" spans="1:9" x14ac:dyDescent="0.2">
      <c r="A22" t="s">
        <v>124</v>
      </c>
      <c r="B22" s="1" t="s">
        <v>11</v>
      </c>
      <c r="G22" s="22" t="s">
        <v>3</v>
      </c>
    </row>
    <row r="23" spans="1:9" x14ac:dyDescent="0.2">
      <c r="A23" t="s">
        <v>125</v>
      </c>
      <c r="B23" s="1" t="s">
        <v>11</v>
      </c>
      <c r="E23" s="23" t="s">
        <v>34</v>
      </c>
      <c r="F23" s="23" t="s">
        <v>35</v>
      </c>
      <c r="G23" s="23" t="s">
        <v>43</v>
      </c>
    </row>
    <row r="24" spans="1:9" x14ac:dyDescent="0.2">
      <c r="A24" t="s">
        <v>126</v>
      </c>
      <c r="B24" s="1" t="s">
        <v>11</v>
      </c>
      <c r="E24" s="22" t="s">
        <v>44</v>
      </c>
      <c r="F24" s="22" t="s">
        <v>63</v>
      </c>
      <c r="G24" s="24">
        <v>241</v>
      </c>
    </row>
    <row r="25" spans="1:9" x14ac:dyDescent="0.2">
      <c r="A25" t="s">
        <v>127</v>
      </c>
      <c r="B25" s="1" t="s">
        <v>13</v>
      </c>
      <c r="E25" s="22" t="s">
        <v>65</v>
      </c>
      <c r="F25" s="22" t="s">
        <v>64</v>
      </c>
      <c r="G25" s="24">
        <v>241</v>
      </c>
    </row>
    <row r="26" spans="1:9" x14ac:dyDescent="0.2">
      <c r="E26" s="22" t="s">
        <v>45</v>
      </c>
      <c r="F26" s="22" t="s">
        <v>46</v>
      </c>
      <c r="G26" s="24">
        <v>40</v>
      </c>
    </row>
    <row r="27" spans="1:9" x14ac:dyDescent="0.2">
      <c r="E27" s="22" t="s">
        <v>47</v>
      </c>
      <c r="F27" s="22" t="s">
        <v>48</v>
      </c>
      <c r="G27" s="25">
        <v>223</v>
      </c>
    </row>
    <row r="28" spans="1:9" x14ac:dyDescent="0.2">
      <c r="E28" s="22" t="s">
        <v>49</v>
      </c>
      <c r="F28" s="22" t="s">
        <v>50</v>
      </c>
      <c r="G28" s="24">
        <v>80</v>
      </c>
    </row>
    <row r="29" spans="1:9" x14ac:dyDescent="0.2">
      <c r="A29" t="s">
        <v>92</v>
      </c>
      <c r="E29" s="22" t="s">
        <v>51</v>
      </c>
      <c r="F29" s="22" t="s">
        <v>29</v>
      </c>
      <c r="G29" s="24">
        <v>621</v>
      </c>
    </row>
    <row r="30" spans="1:9" x14ac:dyDescent="0.2">
      <c r="A30" t="s">
        <v>93</v>
      </c>
      <c r="E30" s="22" t="s">
        <v>52</v>
      </c>
      <c r="F30" s="22" t="s">
        <v>30</v>
      </c>
      <c r="G30" s="24">
        <v>824</v>
      </c>
    </row>
    <row r="31" spans="1:9" x14ac:dyDescent="0.2">
      <c r="A31" t="s">
        <v>94</v>
      </c>
      <c r="F31" s="21" t="s">
        <v>114</v>
      </c>
    </row>
    <row r="32" spans="1:9" x14ac:dyDescent="0.2">
      <c r="A32" t="s">
        <v>95</v>
      </c>
      <c r="E32" s="22" t="s">
        <v>53</v>
      </c>
      <c r="F32" s="22" t="s">
        <v>115</v>
      </c>
      <c r="G32" s="24">
        <v>90</v>
      </c>
    </row>
    <row r="33" spans="5:7" x14ac:dyDescent="0.2">
      <c r="E33" s="22" t="s">
        <v>54</v>
      </c>
      <c r="F33" s="22" t="s">
        <v>110</v>
      </c>
      <c r="G33" s="24">
        <v>50</v>
      </c>
    </row>
    <row r="34" spans="5:7" x14ac:dyDescent="0.2">
      <c r="E34" s="22" t="s">
        <v>55</v>
      </c>
      <c r="F34" s="22" t="s">
        <v>111</v>
      </c>
      <c r="G34" s="24">
        <v>120</v>
      </c>
    </row>
    <row r="35" spans="5:7" x14ac:dyDescent="0.2">
      <c r="E35" s="22" t="s">
        <v>56</v>
      </c>
      <c r="F35" s="22" t="s">
        <v>112</v>
      </c>
      <c r="G35" s="24">
        <v>15</v>
      </c>
    </row>
    <row r="36" spans="5:7" x14ac:dyDescent="0.2">
      <c r="E36" s="22" t="s">
        <v>57</v>
      </c>
      <c r="F36" s="22" t="s">
        <v>58</v>
      </c>
      <c r="G36" s="24">
        <v>85</v>
      </c>
    </row>
    <row r="37" spans="5:7" ht="17" x14ac:dyDescent="0.2">
      <c r="F37" s="4" t="s">
        <v>60</v>
      </c>
    </row>
    <row r="38" spans="5:7" ht="17" x14ac:dyDescent="0.2">
      <c r="F38" s="2"/>
    </row>
    <row r="39" spans="5:7" ht="17" x14ac:dyDescent="0.2">
      <c r="F39" s="4" t="s">
        <v>31</v>
      </c>
    </row>
    <row r="40" spans="5:7" ht="17" x14ac:dyDescent="0.2">
      <c r="F40" s="5"/>
    </row>
    <row r="41" spans="5:7" ht="17" x14ac:dyDescent="0.2">
      <c r="F41" s="4" t="s">
        <v>32</v>
      </c>
    </row>
    <row r="42" spans="5:7" ht="17" x14ac:dyDescent="0.2">
      <c r="F42" s="2"/>
    </row>
    <row r="43" spans="5:7" ht="17" x14ac:dyDescent="0.2">
      <c r="F43" s="4" t="s">
        <v>59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CONFIGURATORE</vt:lpstr>
      <vt:lpstr>Sheet2</vt:lpstr>
      <vt:lpstr>CONFIGURATORE!Print_Area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Federico Longo | Xilia</cp:lastModifiedBy>
  <cp:lastPrinted>2024-12-12T09:22:11Z</cp:lastPrinted>
  <dcterms:created xsi:type="dcterms:W3CDTF">2023-10-26T07:35:53Z</dcterms:created>
  <dcterms:modified xsi:type="dcterms:W3CDTF">2025-03-26T15:00:31Z</dcterms:modified>
</cp:coreProperties>
</file>