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olongo/Library/CloudStorage/GoogleDrive-federico.longo@xilia.it/Shared drives/11. R&amp;D/10. Listino/Tools/02. EU/"/>
    </mc:Choice>
  </mc:AlternateContent>
  <xr:revisionPtr revIDLastSave="0" documentId="13_ncr:1_{15B9E1BE-C912-504D-A9E2-C6EB36531FD9}" xr6:coauthVersionLast="47" xr6:coauthVersionMax="47" xr10:uidLastSave="{00000000-0000-0000-0000-000000000000}"/>
  <workbookProtection workbookAlgorithmName="SHA-512" workbookHashValue="20BVmx/yuMDzyNJUnKHqEd+6yIW2p+Uqi+mlHQGBJk5WKXogAcP7WhIqA8i/XrsZPeQCAUkD6NefaOc/GOHsfw==" workbookSaltValue="GtabjaZY4Zqx45cICXm3uw==" workbookSpinCount="100000" lockStructure="1"/>
  <bookViews>
    <workbookView xWindow="0" yWindow="500" windowWidth="44800" windowHeight="23000" xr2:uid="{1BA39B97-E078-6043-A568-CB8EFA4874EA}"/>
  </bookViews>
  <sheets>
    <sheet name="CONFIGURATORE" sheetId="1" r:id="rId1"/>
    <sheet name="Sheet2" sheetId="2" state="hidden" r:id="rId2"/>
  </sheets>
  <definedNames>
    <definedName name="_xlnm.Print_Area" localSheetId="0">CONFIGURATORE!$C$8:$J$72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B26" i="1"/>
  <c r="B25" i="1"/>
  <c r="B24" i="1"/>
  <c r="B23" i="1"/>
  <c r="E30" i="1"/>
  <c r="I33" i="1"/>
  <c r="F61" i="1"/>
  <c r="E61" i="1" s="1"/>
  <c r="E41" i="1"/>
  <c r="D39" i="1"/>
  <c r="D25" i="1" l="1"/>
  <c r="D26" i="1"/>
  <c r="D24" i="1"/>
  <c r="D23" i="1"/>
  <c r="I17" i="1" l="1"/>
  <c r="I21" i="1"/>
  <c r="AK51" i="1"/>
  <c r="G69" i="1" l="1"/>
  <c r="H69" i="1" s="1"/>
  <c r="G67" i="1"/>
  <c r="H67" i="1" s="1"/>
  <c r="G61" i="1" l="1"/>
  <c r="E69" i="1"/>
  <c r="E67" i="1"/>
  <c r="G65" i="1"/>
  <c r="H65" i="1" s="1"/>
  <c r="E65" i="1"/>
  <c r="G63" i="1"/>
  <c r="H63" i="1" s="1"/>
  <c r="E63" i="1"/>
  <c r="H71" i="1"/>
  <c r="G71" i="1"/>
  <c r="E71" i="1"/>
  <c r="G59" i="1"/>
  <c r="G55" i="1"/>
  <c r="G53" i="1" s="1"/>
  <c r="E59" i="1"/>
  <c r="E57" i="1"/>
  <c r="E55" i="1"/>
  <c r="E53" i="1"/>
  <c r="H61" i="1"/>
  <c r="G51" i="1"/>
  <c r="H51" i="1" s="1"/>
  <c r="E51" i="1"/>
  <c r="G49" i="1"/>
  <c r="H49" i="1" s="1"/>
  <c r="E49" i="1"/>
  <c r="G47" i="1"/>
  <c r="H47" i="1" s="1"/>
  <c r="E47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I66" i="2"/>
  <c r="I65" i="2"/>
  <c r="I64" i="2"/>
  <c r="I63" i="2"/>
  <c r="I62" i="2"/>
  <c r="I61" i="2"/>
  <c r="I60" i="2"/>
  <c r="I59" i="2"/>
  <c r="AK57" i="1"/>
  <c r="AK55" i="1"/>
  <c r="AK56" i="1" s="1"/>
  <c r="AK53" i="1"/>
  <c r="AK52" i="1"/>
  <c r="AK49" i="1"/>
  <c r="AK47" i="1"/>
  <c r="AK48" i="1" s="1"/>
  <c r="AK45" i="1"/>
  <c r="AK43" i="1"/>
  <c r="AK44" i="1" s="1"/>
  <c r="F45" i="1"/>
  <c r="B45" i="1" s="1"/>
  <c r="H53" i="1" l="1"/>
  <c r="H55" i="1"/>
  <c r="G57" i="1"/>
  <c r="H57" i="1" s="1"/>
  <c r="H59" i="1"/>
  <c r="I65" i="1"/>
  <c r="I69" i="1"/>
  <c r="I67" i="1"/>
  <c r="I71" i="1"/>
  <c r="E45" i="1"/>
  <c r="H45" i="1" s="1"/>
  <c r="G45" i="1"/>
  <c r="F41" i="1" l="1"/>
  <c r="H41" i="1" s="1"/>
  <c r="I63" i="1" l="1"/>
  <c r="I61" i="1"/>
  <c r="I45" i="1" l="1"/>
  <c r="I47" i="1"/>
  <c r="I59" i="1" l="1"/>
  <c r="I57" i="1"/>
  <c r="I51" i="1"/>
  <c r="I49" i="1"/>
  <c r="I41" i="1" l="1"/>
  <c r="I55" i="1"/>
  <c r="I53" i="1"/>
  <c r="I43" i="1" s="1"/>
  <c r="I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<sst xmlns="http://schemas.openxmlformats.org/spreadsheetml/2006/main" count="295" uniqueCount="196">
  <si>
    <t>CUSTOMER INFORMATION</t>
  </si>
  <si>
    <t>ML03 Champagne</t>
  </si>
  <si>
    <t>DATA</t>
  </si>
  <si>
    <t>CAT. A</t>
  </si>
  <si>
    <t>CAT. B</t>
  </si>
  <si>
    <t>CAT. C</t>
  </si>
  <si>
    <t>WD02 Canaletto</t>
  </si>
  <si>
    <t>NOTE METODOLOGICHE</t>
  </si>
  <si>
    <t>WD01 Rovere naturale</t>
  </si>
  <si>
    <t>WD03 Frassino naturale</t>
  </si>
  <si>
    <t>WD04 Rovere grafite</t>
  </si>
  <si>
    <t>WD05 Frassino carbone</t>
  </si>
  <si>
    <t>WD06 Rovere carbone</t>
  </si>
  <si>
    <t>WD07 Frassino terracotta</t>
  </si>
  <si>
    <t>WD08 Frassino salmone</t>
  </si>
  <si>
    <t>WD09 Frassino navy</t>
  </si>
  <si>
    <t>WD10 Frassino cielo</t>
  </si>
  <si>
    <t>WD11 Frassino foresta</t>
  </si>
  <si>
    <t>WD12 Frassino salvia</t>
  </si>
  <si>
    <t>WD16 Canaletto velasca</t>
  </si>
  <si>
    <t>Dima custom</t>
  </si>
  <si>
    <t>ACCESSORI</t>
  </si>
  <si>
    <t>CODICE DI VENDITA</t>
  </si>
  <si>
    <t>ELEMENTO</t>
  </si>
  <si>
    <t>Dima posizionamento accessori</t>
  </si>
  <si>
    <t>Dima installazione accessori</t>
  </si>
  <si>
    <t>NO</t>
  </si>
  <si>
    <t>WD01 Rovere naturale STRIKE</t>
  </si>
  <si>
    <t>WD06 Rovere carbone STRIKE</t>
  </si>
  <si>
    <t>WD04 Rovere grafite STRIKE</t>
  </si>
  <si>
    <t>WD02 Canaletto STRIKE</t>
  </si>
  <si>
    <t>WL01 Bianco avorio</t>
  </si>
  <si>
    <t>WL02 Grigio topo</t>
  </si>
  <si>
    <t>WL03 Grigio cemento</t>
  </si>
  <si>
    <t>WL04 Grigio grafite</t>
  </si>
  <si>
    <t>WL05 Grigio muschio</t>
  </si>
  <si>
    <t>WL06 Verde oliva</t>
  </si>
  <si>
    <t>WL07 Blu petrolio</t>
  </si>
  <si>
    <t>WL08 Rosa petalo</t>
  </si>
  <si>
    <t>CAT. D</t>
  </si>
  <si>
    <t>ILLUMINAZIONE</t>
  </si>
  <si>
    <t>LISTINO MADIA CON ANTE</t>
  </si>
  <si>
    <t>WD16 Canaletto velasca STRIKE</t>
  </si>
  <si>
    <t>06GRA0001</t>
  </si>
  <si>
    <t>Madia L600</t>
  </si>
  <si>
    <t>06GRA0002</t>
  </si>
  <si>
    <t>Madia L1200</t>
  </si>
  <si>
    <t>06GRA0003</t>
  </si>
  <si>
    <t>Madia L1800</t>
  </si>
  <si>
    <t>06GRA0004</t>
  </si>
  <si>
    <t>Madia L2400</t>
  </si>
  <si>
    <t>PREZZO</t>
  </si>
  <si>
    <t>84GRA0001</t>
  </si>
  <si>
    <t>Ripiano in vetro GL01</t>
  </si>
  <si>
    <t>84GRA0003</t>
  </si>
  <si>
    <t>Cassettone con frontale madia</t>
  </si>
  <si>
    <t>84GRA0004</t>
  </si>
  <si>
    <t>Cassettone con frontale madia con luce</t>
  </si>
  <si>
    <t>84GRA0005</t>
  </si>
  <si>
    <t xml:space="preserve">Cassettone superiore interno </t>
  </si>
  <si>
    <t>84GRA0006</t>
  </si>
  <si>
    <t>Cassettone superiore interno con luce</t>
  </si>
  <si>
    <t>84GRA0002</t>
  </si>
  <si>
    <t>Tappetino ecopelle</t>
  </si>
  <si>
    <t>81ACC0001</t>
  </si>
  <si>
    <t>Passacavi top piombo</t>
  </si>
  <si>
    <t>81ACC0002</t>
  </si>
  <si>
    <t>Passacavi top in tinta con case</t>
  </si>
  <si>
    <t>81ACC0003</t>
  </si>
  <si>
    <t>Passacavi schiena piombo</t>
  </si>
  <si>
    <t>83ACC0001</t>
  </si>
  <si>
    <t>Foratura a misura schiena</t>
  </si>
  <si>
    <t>SINGOLA</t>
  </si>
  <si>
    <t>DOPPIA</t>
  </si>
  <si>
    <t>82ACC0001</t>
  </si>
  <si>
    <t>Telecomando</t>
  </si>
  <si>
    <t>Illuminazione vano anta battente</t>
  </si>
  <si>
    <t>82GRA0001</t>
  </si>
  <si>
    <t>82GRA0002</t>
  </si>
  <si>
    <t>82GRA0003</t>
  </si>
  <si>
    <t>82GRA0004</t>
  </si>
  <si>
    <t>82GRA0005</t>
  </si>
  <si>
    <t>82GRA0006</t>
  </si>
  <si>
    <t>82GRA0007</t>
  </si>
  <si>
    <t>82GRA0008</t>
  </si>
  <si>
    <t>82ACC0006</t>
  </si>
  <si>
    <t>1 modulo</t>
  </si>
  <si>
    <t>2 moduli</t>
  </si>
  <si>
    <t>3 moduli</t>
  </si>
  <si>
    <t>4 moduli</t>
  </si>
  <si>
    <t>singola</t>
  </si>
  <si>
    <t>doppia</t>
  </si>
  <si>
    <t>Gravity</t>
  </si>
  <si>
    <t>WD02S Canaletto STRIKE</t>
  </si>
  <si>
    <t>WD16S Canaletto Velasca STRIKE</t>
  </si>
  <si>
    <t>Alimentatore 100W</t>
  </si>
  <si>
    <t>Alimentatore 110/220V 100W</t>
  </si>
  <si>
    <t>82ACC0003</t>
  </si>
  <si>
    <t>SALES QUOTE</t>
  </si>
  <si>
    <t>OFFER REF. OR NAME</t>
  </si>
  <si>
    <t>PRICELIST REF.</t>
  </si>
  <si>
    <t>N° 01 as of 01.2025</t>
  </si>
  <si>
    <t>Customer</t>
  </si>
  <si>
    <t>Customer Ref. Person</t>
  </si>
  <si>
    <t>ML01 Traffic white</t>
  </si>
  <si>
    <t>ML02 Jet black</t>
  </si>
  <si>
    <t>ML04 Telegrey 4</t>
  </si>
  <si>
    <t>ML05 Copper red</t>
  </si>
  <si>
    <t>ML06 Beige red</t>
  </si>
  <si>
    <t>ML07 Distant blue</t>
  </si>
  <si>
    <t>ML08 Pastel blue</t>
  </si>
  <si>
    <t>ML09 Reseda green</t>
  </si>
  <si>
    <t>ML10 Pale green</t>
  </si>
  <si>
    <t>SIDEBOARD COMPOSITION</t>
  </si>
  <si>
    <t>MODULARITY</t>
  </si>
  <si>
    <t>1 module L600</t>
  </si>
  <si>
    <t>2 modules L1200</t>
  </si>
  <si>
    <t>3 modules L1800</t>
  </si>
  <si>
    <t>4 modules L2400</t>
  </si>
  <si>
    <t>None</t>
  </si>
  <si>
    <t>FINISH</t>
  </si>
  <si>
    <t>DOOR</t>
  </si>
  <si>
    <t>WOOD CATEGORY</t>
  </si>
  <si>
    <t>STRUCTURE</t>
  </si>
  <si>
    <t>METAL CASE</t>
  </si>
  <si>
    <t>ME01 Light grey</t>
  </si>
  <si>
    <t>ME02 Platinum grey</t>
  </si>
  <si>
    <t>ME03 Slate grey</t>
  </si>
  <si>
    <t>ME04 Red blush</t>
  </si>
  <si>
    <t>ME05 Blue shadow</t>
  </si>
  <si>
    <t>ME06 Pale green</t>
  </si>
  <si>
    <t>TOTAL HINGED DOOR</t>
  </si>
  <si>
    <t>GLASS SHELF FOR HINGED DOOR</t>
  </si>
  <si>
    <t>HINGED DOOR INTERNAL LIGHTING</t>
  </si>
  <si>
    <t>TOTAL DRAWERS</t>
  </si>
  <si>
    <t>DRAWERS LIGHTING</t>
  </si>
  <si>
    <t>INTERNAL DRAWERS</t>
  </si>
  <si>
    <t>INTERNAL DRAWERS LIGHTING</t>
  </si>
  <si>
    <t>TOP CABLE DUCT BLACK</t>
  </si>
  <si>
    <t>TOP CABLE DUCT IN MATCHING COLOR</t>
  </si>
  <si>
    <t>BACK CABLE DUCT</t>
  </si>
  <si>
    <t>CUSTOM CUT-OUT ON THE BACK</t>
  </si>
  <si>
    <t>BLACK ECO-LEATHER MAT</t>
  </si>
  <si>
    <t>no lighting</t>
  </si>
  <si>
    <t>POWER SUPPLY</t>
  </si>
  <si>
    <t>REMOTE SWITCH ON WITH DIMMER</t>
  </si>
  <si>
    <t>QTY</t>
  </si>
  <si>
    <t>OPTIONALS</t>
  </si>
  <si>
    <t>Sideboard</t>
  </si>
  <si>
    <t>Total optionals</t>
  </si>
  <si>
    <t>Esternal lighting</t>
  </si>
  <si>
    <t>Power supply</t>
  </si>
  <si>
    <t>Remote switch on with dimmer</t>
  </si>
  <si>
    <t>Hinged door internal lighting</t>
  </si>
  <si>
    <t>Drawer for sideboard front</t>
  </si>
  <si>
    <t>Drawer for sideboard front with light</t>
  </si>
  <si>
    <t>Internal upper drawer</t>
  </si>
  <si>
    <t>Internal upper drawer with light</t>
  </si>
  <si>
    <t>Cable duct</t>
  </si>
  <si>
    <t>Glass shelf</t>
  </si>
  <si>
    <t>Black eco-leather mat</t>
  </si>
  <si>
    <t>Back cable duct</t>
  </si>
  <si>
    <t>Custom cut-out on the back</t>
  </si>
  <si>
    <t>bottom</t>
  </si>
  <si>
    <t>top</t>
  </si>
  <si>
    <t>top and bottom</t>
  </si>
  <si>
    <t>WD01 Natural oak</t>
  </si>
  <si>
    <t>WD03 Natural ash</t>
  </si>
  <si>
    <t>WD04 Graphite oak</t>
  </si>
  <si>
    <t>WD05 Carbon ash</t>
  </si>
  <si>
    <t>WD06 Carbon oak</t>
  </si>
  <si>
    <t>WD07 Terracotta ash</t>
  </si>
  <si>
    <t>WD08 Salmon ash</t>
  </si>
  <si>
    <t>WD09 Navy ash</t>
  </si>
  <si>
    <t>WD10 Sky ash</t>
  </si>
  <si>
    <t>WD11 Forest ash</t>
  </si>
  <si>
    <t>WD12 Sage ash</t>
  </si>
  <si>
    <t>WD16 Velasca canaletto</t>
  </si>
  <si>
    <t>WD01S Natural oak STRIKE</t>
  </si>
  <si>
    <t>WD04S Graphite oak STRIKE</t>
  </si>
  <si>
    <t>WD06S Carbon oak STRIKE</t>
  </si>
  <si>
    <t>WL01 Ivory white</t>
  </si>
  <si>
    <t>WL02 Mouse grey</t>
  </si>
  <si>
    <t>WL03 Concrete grey</t>
  </si>
  <si>
    <t>WL04 Graphite grey</t>
  </si>
  <si>
    <t>WL05 Moss green</t>
  </si>
  <si>
    <t>WL06 Olive green</t>
  </si>
  <si>
    <t>WL07 Petroleum blue</t>
  </si>
  <si>
    <t>WL08 Petal pink</t>
  </si>
  <si>
    <t>MATT LACQUERED</t>
  </si>
  <si>
    <t>1) Fill in only the cells highlighted in yellow. The quotation tool will automatically provide the total price</t>
  </si>
  <si>
    <t>2) Always enter the reference of the quote (number, name) to manage any subsequent order confirmation</t>
  </si>
  <si>
    <t>3) Once the form is completed, save it as a PDF and send it to Xilia</t>
  </si>
  <si>
    <t>UNIT PRICE (VAT, DUTIES &amp; TAXES NOT INCLUDED)</t>
  </si>
  <si>
    <t>TOTAL PRICE (VAT, DUTIES &amp; TAXES NOT INCLUDED)</t>
  </si>
  <si>
    <t>EXTERNAL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</si>
</sst>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Metric"/>
    </font>
    <font>
      <sz val="12"/>
      <color theme="1"/>
      <name val="Suisse Int'l"/>
    </font>
    <font>
      <b/>
      <sz val="16"/>
      <color theme="1"/>
      <name val="Suisse Int'l"/>
    </font>
    <font>
      <b/>
      <sz val="12"/>
      <color theme="1"/>
      <name val="Suisse Int'l"/>
    </font>
    <font>
      <b/>
      <sz val="14"/>
      <color theme="1"/>
      <name val="Suisse Int'l"/>
    </font>
    <font>
      <sz val="14"/>
      <color theme="1"/>
      <name val="Suisse Int'l"/>
    </font>
    <font>
      <b/>
      <sz val="11"/>
      <color theme="1"/>
      <name val="Suisse Int'l"/>
    </font>
    <font>
      <sz val="11"/>
      <color theme="1"/>
      <name val="Suisse Int'l"/>
    </font>
    <font>
      <b/>
      <sz val="10"/>
      <color theme="1"/>
      <name val="Suisse Int'l"/>
    </font>
    <font>
      <sz val="40"/>
      <color theme="1"/>
      <name val="Suisse Int'l"/>
    </font>
    <font>
      <sz val="12"/>
      <color theme="0" tint="-4.9989318521683403E-2"/>
      <name val="Suisse Int'l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2"/>
      <name val="Suisse Int'l"/>
    </font>
    <font>
      <sz val="12"/>
      <name val="Suisse Int'l"/>
    </font>
    <font>
      <sz val="12"/>
      <color rgb="FFFF0000"/>
      <name val="Suisse Int'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4" fontId="3" fillId="3" borderId="0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4" fontId="7" fillId="3" borderId="0" xfId="1" applyFont="1" applyFill="1" applyBorder="1" applyAlignment="1">
      <alignment vertical="center"/>
    </xf>
    <xf numFmtId="44" fontId="6" fillId="3" borderId="0" xfId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3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4" fillId="0" borderId="0" xfId="0" applyFont="1"/>
    <xf numFmtId="0" fontId="13" fillId="0" borderId="1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44" fontId="15" fillId="0" borderId="1" xfId="1" applyFont="1" applyBorder="1" applyAlignment="1">
      <alignment vertical="center"/>
    </xf>
    <xf numFmtId="44" fontId="15" fillId="0" borderId="0" xfId="0" applyNumberFormat="1" applyFont="1" applyAlignment="1">
      <alignment vertical="center"/>
    </xf>
    <xf numFmtId="0" fontId="16" fillId="0" borderId="1" xfId="0" applyFont="1" applyBorder="1" applyAlignment="1">
      <alignment vertical="center"/>
    </xf>
    <xf numFmtId="44" fontId="15" fillId="0" borderId="1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3" fillId="4" borderId="1" xfId="0" quotePrefix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44" fontId="6" fillId="3" borderId="1" xfId="1" applyFont="1" applyFill="1" applyBorder="1" applyAlignment="1" applyProtection="1">
      <alignment vertical="center"/>
    </xf>
    <xf numFmtId="44" fontId="6" fillId="0" borderId="13" xfId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 applyProtection="1">
      <alignment horizontal="right" vertical="center"/>
    </xf>
    <xf numFmtId="44" fontId="3" fillId="0" borderId="1" xfId="1" applyFont="1" applyBorder="1" applyAlignment="1" applyProtection="1">
      <alignment horizontal="center" vertical="center"/>
    </xf>
    <xf numFmtId="44" fontId="3" fillId="0" borderId="13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44" fontId="3" fillId="0" borderId="0" xfId="1" applyFont="1" applyBorder="1" applyAlignment="1" applyProtection="1">
      <alignment horizontal="right" vertical="center"/>
    </xf>
    <xf numFmtId="44" fontId="3" fillId="0" borderId="0" xfId="1" applyFont="1" applyBorder="1" applyAlignment="1" applyProtection="1">
      <alignment vertical="center"/>
    </xf>
    <xf numFmtId="44" fontId="3" fillId="0" borderId="13" xfId="1" applyFont="1" applyBorder="1" applyAlignment="1" applyProtection="1">
      <alignment vertical="center"/>
    </xf>
    <xf numFmtId="0" fontId="5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7" fillId="0" borderId="3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9" fillId="6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1" fillId="3" borderId="0" xfId="0" applyFont="1" applyFill="1" applyAlignment="1">
      <alignment horizontal="left" vertical="center"/>
    </xf>
    <xf numFmtId="14" fontId="9" fillId="2" borderId="3" xfId="0" applyNumberFormat="1" applyFont="1" applyFill="1" applyBorder="1" applyAlignment="1" applyProtection="1">
      <alignment horizontal="center" vertical="center"/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theme="7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35E5-2844-9D44-A618-8AC12164F708}">
  <sheetPr>
    <pageSetUpPr fitToPage="1"/>
  </sheetPr>
  <dimension ref="A1:AU78"/>
  <sheetViews>
    <sheetView showGridLines="0" tabSelected="1" topLeftCell="B1" zoomScaleNormal="100" zoomScaleSheetLayoutView="90" workbookViewId="0">
      <selection activeCell="E17" sqref="E17:F17"/>
    </sheetView>
  </sheetViews>
  <sheetFormatPr baseColWidth="10" defaultColWidth="10.83203125" defaultRowHeight="17" x14ac:dyDescent="0.2"/>
  <cols>
    <col min="1" max="1" width="118.1640625" style="2" hidden="1" customWidth="1"/>
    <col min="2" max="2" width="33.83203125" style="80" bestFit="1" customWidth="1"/>
    <col min="3" max="3" width="4.1640625" style="2" customWidth="1"/>
    <col min="4" max="4" width="37.33203125" style="2" customWidth="1"/>
    <col min="5" max="5" width="18.6640625" style="2" customWidth="1"/>
    <col min="6" max="6" width="18.5" style="2" customWidth="1"/>
    <col min="7" max="7" width="8.6640625" style="2" customWidth="1"/>
    <col min="8" max="8" width="37.83203125" style="2" customWidth="1"/>
    <col min="9" max="9" width="26.1640625" style="2" customWidth="1"/>
    <col min="10" max="10" width="4.1640625" style="2" customWidth="1"/>
    <col min="11" max="11" width="8.6640625" style="2" customWidth="1"/>
    <col min="12" max="33" width="10.83203125" style="2"/>
    <col min="34" max="34" width="35" style="82" hidden="1" customWidth="1"/>
    <col min="35" max="35" width="15.83203125" style="82" hidden="1" customWidth="1"/>
    <col min="36" max="36" width="18.1640625" style="82" hidden="1" customWidth="1"/>
    <col min="37" max="37" width="13.1640625" style="82" hidden="1" customWidth="1"/>
    <col min="38" max="39" width="0" style="82" hidden="1" customWidth="1"/>
    <col min="40" max="40" width="0" style="2" hidden="1" customWidth="1"/>
    <col min="41" max="16384" width="10.83203125" style="2"/>
  </cols>
  <sheetData>
    <row r="1" spans="1:47" x14ac:dyDescent="0.2">
      <c r="A1" s="5"/>
      <c r="B1" s="1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N1" s="5"/>
      <c r="AO1" s="5"/>
      <c r="AP1" s="5"/>
      <c r="AQ1" s="5"/>
      <c r="AR1" s="5"/>
      <c r="AS1" s="5"/>
      <c r="AT1" s="5"/>
      <c r="AU1" s="5"/>
    </row>
    <row r="2" spans="1:47" x14ac:dyDescent="0.2">
      <c r="A2" s="5"/>
      <c r="B2" s="1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N2" s="5"/>
      <c r="AO2" s="5"/>
      <c r="AP2" s="5"/>
      <c r="AQ2" s="5"/>
      <c r="AR2" s="5"/>
      <c r="AS2" s="5"/>
      <c r="AT2" s="5"/>
      <c r="AU2" s="5"/>
    </row>
    <row r="3" spans="1:47" x14ac:dyDescent="0.2">
      <c r="A3" s="5"/>
      <c r="B3" s="16"/>
      <c r="C3" s="5"/>
      <c r="D3" s="5"/>
      <c r="E3" s="5"/>
      <c r="F3" s="5"/>
      <c r="G3" s="5"/>
      <c r="H3" s="5"/>
      <c r="I3" s="6"/>
      <c r="J3" s="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N3" s="5"/>
      <c r="AO3" s="5"/>
      <c r="AP3" s="5"/>
      <c r="AQ3" s="5"/>
      <c r="AR3" s="5"/>
      <c r="AS3" s="5"/>
      <c r="AT3" s="5"/>
      <c r="AU3" s="5"/>
    </row>
    <row r="4" spans="1:47" x14ac:dyDescent="0.2">
      <c r="A4" s="5"/>
      <c r="B4" s="1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N4" s="5"/>
      <c r="AO4" s="5"/>
      <c r="AP4" s="5"/>
      <c r="AQ4" s="5"/>
      <c r="AR4" s="5"/>
      <c r="AS4" s="5"/>
      <c r="AT4" s="5"/>
      <c r="AU4" s="5"/>
    </row>
    <row r="5" spans="1:47" x14ac:dyDescent="0.2">
      <c r="A5" s="5"/>
      <c r="B5" s="1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N5" s="5"/>
      <c r="AO5" s="5"/>
      <c r="AP5" s="5"/>
      <c r="AQ5" s="5"/>
      <c r="AR5" s="5"/>
      <c r="AS5" s="5"/>
      <c r="AT5" s="5"/>
      <c r="AU5" s="5"/>
    </row>
    <row r="6" spans="1:47" x14ac:dyDescent="0.2">
      <c r="A6" s="5"/>
      <c r="B6" s="1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N6" s="5"/>
      <c r="AO6" s="5"/>
      <c r="AP6" s="5"/>
      <c r="AQ6" s="5"/>
      <c r="AR6" s="5"/>
      <c r="AS6" s="5"/>
      <c r="AT6" s="5"/>
      <c r="AU6" s="5"/>
    </row>
    <row r="7" spans="1:47" x14ac:dyDescent="0.2">
      <c r="A7" s="5"/>
      <c r="B7" s="1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N7" s="5"/>
      <c r="AO7" s="5"/>
      <c r="AP7" s="5"/>
      <c r="AQ7" s="5"/>
      <c r="AR7" s="5"/>
      <c r="AS7" s="5"/>
      <c r="AT7" s="5"/>
      <c r="AU7" s="5"/>
    </row>
    <row r="8" spans="1:47" x14ac:dyDescent="0.2">
      <c r="A8" s="5"/>
      <c r="B8" s="16"/>
      <c r="C8" s="31"/>
      <c r="D8" s="32"/>
      <c r="E8" s="32"/>
      <c r="F8" s="32"/>
      <c r="G8" s="32"/>
      <c r="H8" s="32"/>
      <c r="I8" s="32"/>
      <c r="J8" s="33"/>
      <c r="K8" s="5"/>
      <c r="L8" s="101" t="s">
        <v>92</v>
      </c>
      <c r="M8" s="101"/>
      <c r="N8" s="10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N8" s="5"/>
      <c r="AO8" s="5"/>
      <c r="AP8" s="5"/>
      <c r="AQ8" s="5"/>
      <c r="AR8" s="5"/>
      <c r="AS8" s="5"/>
      <c r="AT8" s="5"/>
      <c r="AU8" s="5"/>
    </row>
    <row r="9" spans="1:47" ht="22" x14ac:dyDescent="0.2">
      <c r="A9" s="5"/>
      <c r="B9" s="16"/>
      <c r="C9" s="34"/>
      <c r="D9" s="86" t="e" vm="1">
        <v>#VALUE!</v>
      </c>
      <c r="E9" s="89" t="e" vm="2">
        <v>#VALUE!</v>
      </c>
      <c r="F9" s="90"/>
      <c r="H9" s="35" t="s">
        <v>0</v>
      </c>
      <c r="I9" s="33"/>
      <c r="J9" s="36"/>
      <c r="K9" s="5"/>
      <c r="L9" s="101"/>
      <c r="M9" s="101"/>
      <c r="N9" s="10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N9" s="5"/>
      <c r="AO9" s="5"/>
      <c r="AP9" s="5"/>
      <c r="AQ9" s="5"/>
      <c r="AR9" s="5"/>
      <c r="AS9" s="5"/>
      <c r="AT9" s="5"/>
      <c r="AU9" s="5"/>
    </row>
    <row r="10" spans="1:47" ht="22" x14ac:dyDescent="0.2">
      <c r="A10" s="5"/>
      <c r="B10" s="16"/>
      <c r="C10" s="34"/>
      <c r="D10" s="87"/>
      <c r="E10" s="91"/>
      <c r="F10" s="92"/>
      <c r="H10" s="37"/>
      <c r="I10" s="36"/>
      <c r="J10" s="36"/>
      <c r="K10" s="5"/>
      <c r="L10" s="104" t="e" vm="3">
        <v>#VALUE!</v>
      </c>
      <c r="M10" s="104"/>
      <c r="N10" s="104"/>
      <c r="O10" s="104"/>
      <c r="P10" s="104"/>
      <c r="Q10" s="104"/>
      <c r="R10" s="104"/>
      <c r="S10" s="10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N10" s="5"/>
      <c r="AO10" s="5"/>
      <c r="AP10" s="5"/>
      <c r="AQ10" s="5"/>
      <c r="AR10" s="5"/>
      <c r="AS10" s="5"/>
      <c r="AT10" s="5"/>
      <c r="AU10" s="5"/>
    </row>
    <row r="11" spans="1:47" x14ac:dyDescent="0.2">
      <c r="A11" s="5"/>
      <c r="B11" s="16"/>
      <c r="C11" s="34"/>
      <c r="D11" s="87"/>
      <c r="E11" s="91"/>
      <c r="F11" s="92"/>
      <c r="H11" s="38" t="s">
        <v>102</v>
      </c>
      <c r="I11" s="14"/>
      <c r="J11" s="36"/>
      <c r="K11" s="5"/>
      <c r="L11" s="104"/>
      <c r="M11" s="104"/>
      <c r="N11" s="104"/>
      <c r="O11" s="104"/>
      <c r="P11" s="104"/>
      <c r="Q11" s="104"/>
      <c r="R11" s="104"/>
      <c r="S11" s="10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N11" s="5"/>
      <c r="AO11" s="5"/>
      <c r="AP11" s="5"/>
      <c r="AQ11" s="5"/>
      <c r="AR11" s="5"/>
      <c r="AS11" s="5"/>
      <c r="AT11" s="5"/>
      <c r="AU11" s="5"/>
    </row>
    <row r="12" spans="1:47" x14ac:dyDescent="0.2">
      <c r="A12" s="5"/>
      <c r="B12" s="16"/>
      <c r="C12" s="34"/>
      <c r="D12" s="87"/>
      <c r="F12" s="36"/>
      <c r="H12" s="38" t="s">
        <v>103</v>
      </c>
      <c r="I12" s="15"/>
      <c r="J12" s="36"/>
      <c r="K12" s="5"/>
      <c r="L12" s="104"/>
      <c r="M12" s="104"/>
      <c r="N12" s="104"/>
      <c r="O12" s="104"/>
      <c r="P12" s="104"/>
      <c r="Q12" s="104"/>
      <c r="R12" s="104"/>
      <c r="S12" s="10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N12" s="5"/>
      <c r="AO12" s="5"/>
      <c r="AP12" s="5"/>
      <c r="AQ12" s="5"/>
      <c r="AR12" s="5"/>
      <c r="AS12" s="5"/>
      <c r="AT12" s="5"/>
      <c r="AU12" s="5"/>
    </row>
    <row r="13" spans="1:47" x14ac:dyDescent="0.2">
      <c r="A13" s="5"/>
      <c r="B13" s="16"/>
      <c r="C13" s="34"/>
      <c r="D13" s="87"/>
      <c r="F13" s="36"/>
      <c r="H13" s="97"/>
      <c r="I13" s="98"/>
      <c r="J13" s="36"/>
      <c r="K13" s="5"/>
      <c r="L13" s="104"/>
      <c r="M13" s="104"/>
      <c r="N13" s="104"/>
      <c r="O13" s="104"/>
      <c r="P13" s="104"/>
      <c r="Q13" s="104"/>
      <c r="R13" s="104"/>
      <c r="S13" s="10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N13" s="5"/>
      <c r="AO13" s="5"/>
      <c r="AP13" s="5"/>
      <c r="AQ13" s="5"/>
      <c r="AR13" s="5"/>
      <c r="AS13" s="5"/>
      <c r="AT13" s="5"/>
      <c r="AU13" s="5"/>
    </row>
    <row r="14" spans="1:47" x14ac:dyDescent="0.2">
      <c r="A14" s="5"/>
      <c r="B14" s="16"/>
      <c r="C14" s="34"/>
      <c r="D14" s="88"/>
      <c r="E14" s="39"/>
      <c r="F14" s="40"/>
      <c r="H14" s="99"/>
      <c r="I14" s="100"/>
      <c r="J14" s="36"/>
      <c r="K14" s="5"/>
      <c r="L14" s="104"/>
      <c r="M14" s="104"/>
      <c r="N14" s="104"/>
      <c r="O14" s="104"/>
      <c r="P14" s="104"/>
      <c r="Q14" s="104"/>
      <c r="R14" s="104"/>
      <c r="S14" s="10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N14" s="5"/>
      <c r="AO14" s="5"/>
      <c r="AP14" s="5"/>
      <c r="AQ14" s="5"/>
      <c r="AR14" s="5"/>
      <c r="AS14" s="5"/>
      <c r="AT14" s="5"/>
      <c r="AU14" s="5"/>
    </row>
    <row r="15" spans="1:47" x14ac:dyDescent="0.2">
      <c r="A15" s="5"/>
      <c r="B15" s="16"/>
      <c r="C15" s="34"/>
      <c r="J15" s="36"/>
      <c r="K15" s="5"/>
      <c r="L15" s="104"/>
      <c r="M15" s="104"/>
      <c r="N15" s="104"/>
      <c r="O15" s="104"/>
      <c r="P15" s="104"/>
      <c r="Q15" s="104"/>
      <c r="R15" s="104"/>
      <c r="S15" s="10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N15" s="5"/>
      <c r="AO15" s="5"/>
      <c r="AP15" s="5"/>
      <c r="AQ15" s="5"/>
      <c r="AR15" s="5"/>
      <c r="AS15" s="5"/>
      <c r="AT15" s="5"/>
      <c r="AU15" s="5"/>
    </row>
    <row r="16" spans="1:47" x14ac:dyDescent="0.2">
      <c r="A16" s="5"/>
      <c r="B16" s="16"/>
      <c r="C16" s="34"/>
      <c r="D16" s="41" t="s">
        <v>98</v>
      </c>
      <c r="E16" s="42"/>
      <c r="F16" s="43"/>
      <c r="G16" s="44"/>
      <c r="H16" s="41" t="s">
        <v>147</v>
      </c>
      <c r="I16" s="43"/>
      <c r="J16" s="36"/>
      <c r="K16" s="5"/>
      <c r="L16" s="104"/>
      <c r="M16" s="104"/>
      <c r="N16" s="104"/>
      <c r="O16" s="104"/>
      <c r="P16" s="104"/>
      <c r="Q16" s="104"/>
      <c r="R16" s="104"/>
      <c r="S16" s="10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N16" s="5"/>
      <c r="AO16" s="5"/>
      <c r="AP16" s="5"/>
      <c r="AQ16" s="5"/>
      <c r="AR16" s="5"/>
      <c r="AS16" s="5"/>
      <c r="AT16" s="5"/>
      <c r="AU16" s="5"/>
    </row>
    <row r="17" spans="1:47" x14ac:dyDescent="0.2">
      <c r="A17" s="5"/>
      <c r="B17" s="16"/>
      <c r="C17" s="34"/>
      <c r="D17" s="45" t="s">
        <v>2</v>
      </c>
      <c r="E17" s="102"/>
      <c r="F17" s="103"/>
      <c r="G17" s="44"/>
      <c r="H17" s="45" t="s">
        <v>131</v>
      </c>
      <c r="I17" s="4">
        <f>SUM(B23:B26)</f>
        <v>0</v>
      </c>
      <c r="J17" s="36"/>
      <c r="K17" s="5"/>
      <c r="L17" s="104"/>
      <c r="M17" s="104"/>
      <c r="N17" s="104"/>
      <c r="O17" s="104"/>
      <c r="P17" s="104"/>
      <c r="Q17" s="104"/>
      <c r="R17" s="104"/>
      <c r="S17" s="10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N17" s="5"/>
      <c r="AO17" s="5"/>
      <c r="AP17" s="5"/>
      <c r="AQ17" s="5"/>
      <c r="AR17" s="5"/>
      <c r="AS17" s="5"/>
      <c r="AT17" s="5"/>
      <c r="AU17" s="5"/>
    </row>
    <row r="18" spans="1:47" x14ac:dyDescent="0.2">
      <c r="A18" s="5"/>
      <c r="B18" s="16"/>
      <c r="C18" s="34"/>
      <c r="D18" s="45" t="s">
        <v>99</v>
      </c>
      <c r="E18" s="84"/>
      <c r="F18" s="85"/>
      <c r="G18" s="44"/>
      <c r="H18" s="45" t="s">
        <v>132</v>
      </c>
      <c r="I18" s="13">
        <v>0</v>
      </c>
      <c r="J18" s="36"/>
      <c r="K18" s="5"/>
      <c r="L18" s="104"/>
      <c r="M18" s="104"/>
      <c r="N18" s="104"/>
      <c r="O18" s="104"/>
      <c r="P18" s="104"/>
      <c r="Q18" s="104"/>
      <c r="R18" s="104"/>
      <c r="S18" s="10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N18" s="5"/>
      <c r="AO18" s="5"/>
      <c r="AP18" s="5"/>
      <c r="AQ18" s="5"/>
      <c r="AR18" s="5"/>
      <c r="AS18" s="5"/>
      <c r="AT18" s="5"/>
      <c r="AU18" s="5"/>
    </row>
    <row r="19" spans="1:47" x14ac:dyDescent="0.2">
      <c r="A19" s="5"/>
      <c r="B19" s="16"/>
      <c r="C19" s="34"/>
      <c r="D19" s="46" t="s">
        <v>100</v>
      </c>
      <c r="E19" s="93" t="s">
        <v>101</v>
      </c>
      <c r="F19" s="94"/>
      <c r="G19" s="44"/>
      <c r="H19" s="45" t="s">
        <v>133</v>
      </c>
      <c r="I19" s="13">
        <v>0</v>
      </c>
      <c r="J19" s="36"/>
      <c r="K19" s="5"/>
      <c r="L19" s="104"/>
      <c r="M19" s="104"/>
      <c r="N19" s="104"/>
      <c r="O19" s="104"/>
      <c r="P19" s="104"/>
      <c r="Q19" s="104"/>
      <c r="R19" s="104"/>
      <c r="S19" s="10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N19" s="5"/>
      <c r="AO19" s="5"/>
      <c r="AP19" s="5"/>
      <c r="AQ19" s="5"/>
      <c r="AR19" s="5"/>
      <c r="AS19" s="5"/>
      <c r="AT19" s="5"/>
      <c r="AU19" s="5"/>
    </row>
    <row r="20" spans="1:47" x14ac:dyDescent="0.2">
      <c r="A20" s="5"/>
      <c r="B20" s="16"/>
      <c r="C20" s="34"/>
      <c r="G20" s="44"/>
      <c r="J20" s="36"/>
      <c r="K20" s="5"/>
      <c r="L20" s="104"/>
      <c r="M20" s="104"/>
      <c r="N20" s="104"/>
      <c r="O20" s="104"/>
      <c r="P20" s="104"/>
      <c r="Q20" s="104"/>
      <c r="R20" s="104"/>
      <c r="S20" s="10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N20" s="5"/>
      <c r="AO20" s="5"/>
      <c r="AP20" s="5"/>
      <c r="AQ20" s="5"/>
      <c r="AR20" s="5"/>
      <c r="AS20" s="5"/>
      <c r="AT20" s="5"/>
      <c r="AU20" s="5"/>
    </row>
    <row r="21" spans="1:47" x14ac:dyDescent="0.2">
      <c r="A21" s="5"/>
      <c r="B21" s="16"/>
      <c r="C21" s="34"/>
      <c r="D21" s="41" t="s">
        <v>113</v>
      </c>
      <c r="E21" s="50"/>
      <c r="F21" s="43"/>
      <c r="G21" s="44"/>
      <c r="H21" s="45" t="s">
        <v>134</v>
      </c>
      <c r="I21" s="4">
        <f>SUM(B27:B30)</f>
        <v>0</v>
      </c>
      <c r="J21" s="36"/>
      <c r="K21" s="5"/>
      <c r="L21" s="104"/>
      <c r="M21" s="104"/>
      <c r="N21" s="104"/>
      <c r="O21" s="104"/>
      <c r="P21" s="104"/>
      <c r="Q21" s="104"/>
      <c r="R21" s="104"/>
      <c r="S21" s="10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N21" s="5"/>
      <c r="AO21" s="5"/>
      <c r="AP21" s="5"/>
      <c r="AQ21" s="5"/>
      <c r="AR21" s="5"/>
      <c r="AS21" s="5"/>
      <c r="AT21" s="5"/>
      <c r="AU21" s="5"/>
    </row>
    <row r="22" spans="1:47" x14ac:dyDescent="0.2">
      <c r="A22" s="5"/>
      <c r="B22" s="16"/>
      <c r="C22" s="34"/>
      <c r="D22" s="45" t="s">
        <v>114</v>
      </c>
      <c r="E22" s="84" t="s">
        <v>115</v>
      </c>
      <c r="F22" s="85"/>
      <c r="G22" s="44"/>
      <c r="H22" s="45" t="s">
        <v>135</v>
      </c>
      <c r="I22" s="13">
        <v>0</v>
      </c>
      <c r="J22" s="36"/>
      <c r="K22" s="5"/>
      <c r="L22" s="104"/>
      <c r="M22" s="104"/>
      <c r="N22" s="104"/>
      <c r="O22" s="104"/>
      <c r="P22" s="104"/>
      <c r="Q22" s="104"/>
      <c r="R22" s="104"/>
      <c r="S22" s="10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N22" s="5"/>
      <c r="AO22" s="5"/>
      <c r="AP22" s="5"/>
      <c r="AQ22" s="5"/>
      <c r="AR22" s="5"/>
      <c r="AS22" s="5"/>
      <c r="AT22" s="5"/>
      <c r="AU22" s="5"/>
    </row>
    <row r="23" spans="1:47" x14ac:dyDescent="0.2">
      <c r="A23" s="5"/>
      <c r="B23" s="16">
        <f>IF(E23="left door",1,IF(E23="right door",1,0))</f>
        <v>0</v>
      </c>
      <c r="C23" s="34"/>
      <c r="D23" s="45" t="str">
        <f>IF(OR(A29=E22,A30=E22,A31=E22,A32=E22),"TYPE OF OPENING MODULE 1","")</f>
        <v>TYPE OF OPENING MODULE 1</v>
      </c>
      <c r="E23" s="84" t="s">
        <v>119</v>
      </c>
      <c r="F23" s="85"/>
      <c r="G23" s="44"/>
      <c r="H23" s="51" t="s">
        <v>136</v>
      </c>
      <c r="I23" s="13">
        <v>0</v>
      </c>
      <c r="J23" s="36"/>
      <c r="K23" s="5"/>
      <c r="L23" s="104"/>
      <c r="M23" s="104"/>
      <c r="N23" s="104"/>
      <c r="O23" s="104"/>
      <c r="P23" s="104"/>
      <c r="Q23" s="104"/>
      <c r="R23" s="104"/>
      <c r="S23" s="10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N23" s="5"/>
      <c r="AO23" s="5"/>
      <c r="AP23" s="5"/>
      <c r="AQ23" s="5"/>
      <c r="AR23" s="5"/>
      <c r="AS23" s="5"/>
      <c r="AT23" s="5"/>
      <c r="AU23" s="5"/>
    </row>
    <row r="24" spans="1:47" x14ac:dyDescent="0.2">
      <c r="A24" s="5"/>
      <c r="B24" s="16">
        <f>IF(E24="left door",1,IF(E24="right door",1,0))</f>
        <v>0</v>
      </c>
      <c r="C24" s="34"/>
      <c r="D24" s="45" t="str">
        <f>IF(E22=A29,"","TYPE OF OPENING MODULE 2")</f>
        <v/>
      </c>
      <c r="E24" s="84" t="s">
        <v>119</v>
      </c>
      <c r="F24" s="85"/>
      <c r="G24" s="44"/>
      <c r="H24" s="45" t="s">
        <v>137</v>
      </c>
      <c r="I24" s="13">
        <v>0</v>
      </c>
      <c r="J24" s="36"/>
      <c r="K24" s="5"/>
      <c r="L24" s="104"/>
      <c r="M24" s="104"/>
      <c r="N24" s="104"/>
      <c r="O24" s="104"/>
      <c r="P24" s="104"/>
      <c r="Q24" s="104"/>
      <c r="R24" s="104"/>
      <c r="S24" s="10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N24" s="5"/>
      <c r="AO24" s="5"/>
      <c r="AP24" s="5"/>
      <c r="AQ24" s="5"/>
      <c r="AR24" s="5"/>
      <c r="AS24" s="5"/>
      <c r="AT24" s="5"/>
      <c r="AU24" s="5"/>
    </row>
    <row r="25" spans="1:47" x14ac:dyDescent="0.2">
      <c r="A25" s="5"/>
      <c r="B25" s="16">
        <f>IF(E25="left door",1,IF(E25="right door",1,0))</f>
        <v>0</v>
      </c>
      <c r="C25" s="34"/>
      <c r="D25" s="45" t="str">
        <f>IF(OR(E22=A29,E22=A30),"","TYPE OF OPENING MODULE 3")</f>
        <v/>
      </c>
      <c r="E25" s="84" t="s">
        <v>119</v>
      </c>
      <c r="F25" s="85"/>
      <c r="G25" s="44"/>
      <c r="J25" s="36"/>
      <c r="K25" s="5"/>
      <c r="L25" s="104"/>
      <c r="M25" s="104"/>
      <c r="N25" s="104"/>
      <c r="O25" s="104"/>
      <c r="P25" s="104"/>
      <c r="Q25" s="104"/>
      <c r="R25" s="104"/>
      <c r="S25" s="10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N25" s="5"/>
      <c r="AO25" s="5"/>
      <c r="AP25" s="5"/>
      <c r="AQ25" s="5"/>
      <c r="AR25" s="5"/>
      <c r="AS25" s="5"/>
      <c r="AT25" s="5"/>
      <c r="AU25" s="5"/>
    </row>
    <row r="26" spans="1:47" x14ac:dyDescent="0.2">
      <c r="A26" s="5"/>
      <c r="B26" s="16">
        <f>IF(E26="left door",1,IF(E26="right door",1,0))</f>
        <v>0</v>
      </c>
      <c r="C26" s="34"/>
      <c r="D26" s="45" t="str">
        <f>IF(E22=A32,"TYPE OF OPENING MODULE 4","")</f>
        <v/>
      </c>
      <c r="E26" s="84" t="s">
        <v>119</v>
      </c>
      <c r="F26" s="85"/>
      <c r="G26" s="44"/>
      <c r="H26" s="45" t="s">
        <v>138</v>
      </c>
      <c r="I26" s="13">
        <v>0</v>
      </c>
      <c r="J26" s="36"/>
      <c r="K26" s="5"/>
      <c r="L26" s="104"/>
      <c r="M26" s="104"/>
      <c r="N26" s="104"/>
      <c r="O26" s="104"/>
      <c r="P26" s="104"/>
      <c r="Q26" s="104"/>
      <c r="R26" s="104"/>
      <c r="S26" s="10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N26" s="5"/>
      <c r="AO26" s="5"/>
      <c r="AP26" s="5"/>
      <c r="AQ26" s="5"/>
      <c r="AR26" s="5"/>
      <c r="AS26" s="5"/>
      <c r="AT26" s="5"/>
      <c r="AU26" s="5"/>
    </row>
    <row r="27" spans="1:47" x14ac:dyDescent="0.2">
      <c r="A27" s="17"/>
      <c r="B27" s="16">
        <f>IF(E23="drawer",1,0)</f>
        <v>0</v>
      </c>
      <c r="C27" s="34"/>
      <c r="G27" s="44"/>
      <c r="H27" s="45" t="s">
        <v>139</v>
      </c>
      <c r="I27" s="13">
        <v>0</v>
      </c>
      <c r="J27" s="36"/>
      <c r="K27" s="5"/>
      <c r="L27" s="104"/>
      <c r="M27" s="104"/>
      <c r="N27" s="104"/>
      <c r="O27" s="104"/>
      <c r="P27" s="104"/>
      <c r="Q27" s="104"/>
      <c r="R27" s="104"/>
      <c r="S27" s="10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N27" s="5"/>
      <c r="AO27" s="5"/>
      <c r="AP27" s="5"/>
      <c r="AQ27" s="5"/>
      <c r="AR27" s="5"/>
      <c r="AS27" s="5"/>
      <c r="AT27" s="5"/>
      <c r="AU27" s="5"/>
    </row>
    <row r="28" spans="1:47" x14ac:dyDescent="0.2">
      <c r="A28" s="17"/>
      <c r="B28" s="16">
        <f>IF(E24="drawer",1,0)</f>
        <v>0</v>
      </c>
      <c r="C28" s="34"/>
      <c r="D28" s="47" t="s">
        <v>120</v>
      </c>
      <c r="E28" s="48"/>
      <c r="F28" s="49"/>
      <c r="G28" s="44"/>
      <c r="H28" s="45" t="s">
        <v>140</v>
      </c>
      <c r="I28" s="13">
        <v>0</v>
      </c>
      <c r="J28" s="36"/>
      <c r="K28" s="5"/>
      <c r="L28" s="104"/>
      <c r="M28" s="104"/>
      <c r="N28" s="104"/>
      <c r="O28" s="104"/>
      <c r="P28" s="104"/>
      <c r="Q28" s="104"/>
      <c r="R28" s="104"/>
      <c r="S28" s="10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N28" s="5"/>
      <c r="AO28" s="5"/>
      <c r="AP28" s="5"/>
      <c r="AQ28" s="5"/>
      <c r="AR28" s="5"/>
      <c r="AS28" s="5"/>
      <c r="AT28" s="5"/>
      <c r="AU28" s="5"/>
    </row>
    <row r="29" spans="1:47" x14ac:dyDescent="0.2">
      <c r="A29" s="17" t="s">
        <v>115</v>
      </c>
      <c r="B29" s="16">
        <f>IF(E25="drawer",1,0)</f>
        <v>0</v>
      </c>
      <c r="C29" s="34"/>
      <c r="D29" s="46" t="s">
        <v>121</v>
      </c>
      <c r="E29" s="84" t="s">
        <v>166</v>
      </c>
      <c r="F29" s="85"/>
      <c r="G29" s="44"/>
      <c r="H29" s="45" t="s">
        <v>141</v>
      </c>
      <c r="I29" s="13">
        <v>0</v>
      </c>
      <c r="J29" s="36"/>
      <c r="K29" s="5"/>
      <c r="L29" s="104"/>
      <c r="M29" s="104"/>
      <c r="N29" s="104"/>
      <c r="O29" s="104"/>
      <c r="P29" s="104"/>
      <c r="Q29" s="104"/>
      <c r="R29" s="104"/>
      <c r="S29" s="10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N29" s="5"/>
      <c r="AO29" s="5"/>
      <c r="AP29" s="5"/>
      <c r="AQ29" s="5"/>
      <c r="AR29" s="5"/>
      <c r="AS29" s="5"/>
      <c r="AT29" s="5"/>
      <c r="AU29" s="5"/>
    </row>
    <row r="30" spans="1:47" x14ac:dyDescent="0.2">
      <c r="A30" s="17" t="s">
        <v>116</v>
      </c>
      <c r="B30" s="16">
        <f>IF(E26="drawer",1,0)</f>
        <v>0</v>
      </c>
      <c r="C30" s="34"/>
      <c r="D30" s="46" t="s">
        <v>122</v>
      </c>
      <c r="E30" s="95" t="str">
        <f>IFERROR(VLOOKUP(E29,Sheet2!$A$13:$B$30,2,0),"MATT LACQUERED")</f>
        <v>CAT. A</v>
      </c>
      <c r="F30" s="96"/>
      <c r="G30" s="44"/>
      <c r="H30" s="45" t="s">
        <v>142</v>
      </c>
      <c r="I30" s="13">
        <v>0</v>
      </c>
      <c r="J30" s="36"/>
      <c r="K30" s="5"/>
      <c r="L30" s="104"/>
      <c r="M30" s="104"/>
      <c r="N30" s="104"/>
      <c r="O30" s="104"/>
      <c r="P30" s="104"/>
      <c r="Q30" s="104"/>
      <c r="R30" s="104"/>
      <c r="S30" s="10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N30" s="5"/>
      <c r="AO30" s="5"/>
      <c r="AP30" s="5"/>
      <c r="AQ30" s="5"/>
      <c r="AR30" s="5"/>
      <c r="AS30" s="5"/>
      <c r="AT30" s="5"/>
      <c r="AU30" s="5"/>
    </row>
    <row r="31" spans="1:47" x14ac:dyDescent="0.2">
      <c r="A31" s="17" t="s">
        <v>117</v>
      </c>
      <c r="B31" s="18"/>
      <c r="C31" s="34"/>
      <c r="D31" s="46" t="s">
        <v>123</v>
      </c>
      <c r="E31" s="84" t="s">
        <v>125</v>
      </c>
      <c r="F31" s="85"/>
      <c r="G31" s="44"/>
      <c r="J31" s="36"/>
      <c r="K31" s="5"/>
      <c r="L31" s="104"/>
      <c r="M31" s="104"/>
      <c r="N31" s="104"/>
      <c r="O31" s="104"/>
      <c r="P31" s="104"/>
      <c r="Q31" s="104"/>
      <c r="R31" s="104"/>
      <c r="S31" s="10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N31" s="5"/>
      <c r="AO31" s="5"/>
      <c r="AP31" s="5"/>
      <c r="AQ31" s="5"/>
      <c r="AR31" s="5"/>
      <c r="AS31" s="5"/>
      <c r="AT31" s="5"/>
      <c r="AU31" s="5"/>
    </row>
    <row r="32" spans="1:47" x14ac:dyDescent="0.2">
      <c r="A32" s="17" t="s">
        <v>118</v>
      </c>
      <c r="B32" s="18"/>
      <c r="C32" s="34"/>
      <c r="D32" s="46" t="s">
        <v>124</v>
      </c>
      <c r="E32" s="84" t="s">
        <v>104</v>
      </c>
      <c r="F32" s="85"/>
      <c r="G32" s="44"/>
      <c r="H32" s="45" t="s">
        <v>195</v>
      </c>
      <c r="I32" s="13" t="s">
        <v>143</v>
      </c>
      <c r="J32" s="36"/>
      <c r="K32" s="5"/>
      <c r="L32" s="12" t="s">
        <v>7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N32" s="5"/>
      <c r="AO32" s="5"/>
      <c r="AP32" s="5"/>
      <c r="AQ32" s="5"/>
      <c r="AR32" s="5"/>
      <c r="AS32" s="5"/>
      <c r="AT32" s="5"/>
      <c r="AU32" s="5"/>
    </row>
    <row r="33" spans="1:47" x14ac:dyDescent="0.2">
      <c r="A33" s="17"/>
      <c r="B33" s="18"/>
      <c r="C33" s="34"/>
      <c r="G33" s="44"/>
      <c r="H33" s="45" t="s">
        <v>144</v>
      </c>
      <c r="I33" s="81">
        <f>IF(I32="no lighting",0,1)</f>
        <v>0</v>
      </c>
      <c r="J33" s="36"/>
      <c r="K33" s="5"/>
      <c r="L33" s="5" t="s">
        <v>190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N33" s="5"/>
      <c r="AO33" s="5"/>
      <c r="AP33" s="5"/>
      <c r="AQ33" s="5"/>
      <c r="AR33" s="5"/>
      <c r="AS33" s="5"/>
      <c r="AT33" s="5"/>
      <c r="AU33" s="5"/>
    </row>
    <row r="34" spans="1:47" x14ac:dyDescent="0.2">
      <c r="A34" s="17"/>
      <c r="B34" s="18"/>
      <c r="C34" s="34"/>
      <c r="G34" s="44"/>
      <c r="H34" s="45" t="s">
        <v>145</v>
      </c>
      <c r="I34" s="13" t="s">
        <v>26</v>
      </c>
      <c r="J34" s="36"/>
      <c r="K34" s="5"/>
      <c r="L34" s="5" t="s">
        <v>191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N34" s="5"/>
      <c r="AO34" s="5"/>
      <c r="AP34" s="5"/>
      <c r="AQ34" s="5"/>
      <c r="AR34" s="5"/>
      <c r="AS34" s="5"/>
      <c r="AT34" s="5"/>
      <c r="AU34" s="5"/>
    </row>
    <row r="35" spans="1:47" x14ac:dyDescent="0.2">
      <c r="A35" s="17"/>
      <c r="B35" s="18"/>
      <c r="C35" s="34"/>
      <c r="G35" s="44"/>
      <c r="J35" s="36"/>
      <c r="K35" s="5"/>
      <c r="L35" s="83" t="s">
        <v>192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N35" s="5"/>
      <c r="AO35" s="5"/>
      <c r="AP35" s="5"/>
      <c r="AQ35" s="5"/>
      <c r="AR35" s="5"/>
      <c r="AS35" s="5"/>
      <c r="AT35" s="5"/>
      <c r="AU35" s="5"/>
    </row>
    <row r="36" spans="1:47" x14ac:dyDescent="0.2">
      <c r="A36" s="17"/>
      <c r="B36" s="18"/>
      <c r="C36" s="34"/>
      <c r="G36" s="44"/>
      <c r="J36" s="3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N36" s="5"/>
      <c r="AO36" s="5"/>
      <c r="AP36" s="5"/>
      <c r="AQ36" s="5"/>
      <c r="AR36" s="5"/>
      <c r="AS36" s="5"/>
      <c r="AT36" s="5"/>
      <c r="AU36" s="5"/>
    </row>
    <row r="37" spans="1:47" x14ac:dyDescent="0.2">
      <c r="A37" s="17"/>
      <c r="B37" s="18"/>
      <c r="C37" s="34"/>
      <c r="J37" s="3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N37" s="5"/>
      <c r="AO37" s="5"/>
      <c r="AP37" s="5"/>
      <c r="AQ37" s="5"/>
      <c r="AR37" s="5"/>
      <c r="AS37" s="5"/>
      <c r="AT37" s="5"/>
      <c r="AU37" s="5"/>
    </row>
    <row r="38" spans="1:47" ht="54" x14ac:dyDescent="0.2">
      <c r="A38" s="17"/>
      <c r="B38" s="18"/>
      <c r="C38" s="52"/>
      <c r="D38" s="53"/>
      <c r="E38" s="53"/>
      <c r="F38" s="53"/>
      <c r="G38" s="54" t="s">
        <v>146</v>
      </c>
      <c r="H38" s="54" t="s">
        <v>193</v>
      </c>
      <c r="I38" s="54" t="s">
        <v>194</v>
      </c>
      <c r="J38" s="5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N38" s="5"/>
      <c r="AO38" s="5"/>
      <c r="AP38" s="5"/>
      <c r="AQ38" s="5"/>
      <c r="AR38" s="5"/>
      <c r="AS38" s="5"/>
      <c r="AT38" s="5"/>
      <c r="AU38" s="5"/>
    </row>
    <row r="39" spans="1:47" ht="31" customHeight="1" x14ac:dyDescent="0.2">
      <c r="A39" s="17"/>
      <c r="B39" s="18"/>
      <c r="C39" s="34"/>
      <c r="D39" s="56" t="str">
        <f>CONCATENATE("GRAVITY SIDEBOARD: ",E22)</f>
        <v>GRAVITY SIDEBOARD: 1 module L600</v>
      </c>
      <c r="E39" s="57"/>
      <c r="F39" s="57"/>
      <c r="G39" s="57"/>
      <c r="H39" s="57"/>
      <c r="I39" s="58">
        <f>SUM(I40:I43)</f>
        <v>1113</v>
      </c>
      <c r="J39" s="5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N39" s="5"/>
      <c r="AO39" s="5"/>
      <c r="AP39" s="5"/>
      <c r="AQ39" s="5"/>
      <c r="AR39" s="5"/>
      <c r="AS39" s="5"/>
      <c r="AT39" s="5"/>
      <c r="AU39" s="5"/>
    </row>
    <row r="40" spans="1:47" x14ac:dyDescent="0.2">
      <c r="A40" s="5"/>
      <c r="B40" s="16"/>
      <c r="C40" s="34"/>
      <c r="J40" s="3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N40" s="5"/>
      <c r="AO40" s="5"/>
      <c r="AP40" s="5"/>
      <c r="AQ40" s="5"/>
      <c r="AR40" s="5"/>
      <c r="AS40" s="5"/>
      <c r="AT40" s="5"/>
      <c r="AU40" s="5"/>
    </row>
    <row r="41" spans="1:47" x14ac:dyDescent="0.2">
      <c r="A41" s="5"/>
      <c r="B41" s="16"/>
      <c r="C41" s="34"/>
      <c r="D41" s="60" t="s">
        <v>148</v>
      </c>
      <c r="E41" s="61" t="str">
        <f>IF(E22="1 module L600",Sheet2!E18,IF(CONFIGURATORE!E22="2 modules L1200",Sheet2!E19,IF(CONFIGURATORE!E22="3 modules L1800",Sheet2!E20,Sheet2!E21)))</f>
        <v>06GRA0001</v>
      </c>
      <c r="F41" s="61" t="str">
        <f>+E30</f>
        <v>CAT. A</v>
      </c>
      <c r="G41" s="62">
        <v>1</v>
      </c>
      <c r="H41" s="63">
        <f>IF(E41=Sheet2!E18,HLOOKUP(CONFIGURATORE!F41,Sheet2!$G$17:$K$21,2,0),IF(CONFIGURATORE!E41=Sheet2!E19,HLOOKUP(CONFIGURATORE!F41,Sheet2!$G$17:$K$21,3,0),IF(CONFIGURATORE!E41=Sheet2!E20,HLOOKUP(CONFIGURATORE!F41,Sheet2!$G$17:$K$21,4,0),HLOOKUP(CONFIGURATORE!F41,Sheet2!$G$17:$K$21,5,0))))</f>
        <v>1113</v>
      </c>
      <c r="I41" s="64">
        <f>+H41*G41</f>
        <v>1113</v>
      </c>
      <c r="J41" s="65"/>
      <c r="K41" s="5"/>
      <c r="L41" s="16"/>
      <c r="M41" s="16"/>
      <c r="N41" s="16"/>
      <c r="O41" s="16"/>
      <c r="P41" s="16"/>
      <c r="Q41" s="1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N41" s="5"/>
      <c r="AO41" s="5"/>
      <c r="AP41" s="5"/>
      <c r="AQ41" s="5"/>
      <c r="AR41" s="5"/>
      <c r="AS41" s="5"/>
      <c r="AT41" s="5"/>
      <c r="AU41" s="5"/>
    </row>
    <row r="42" spans="1:47" ht="11" customHeight="1" x14ac:dyDescent="0.2">
      <c r="A42" s="5"/>
      <c r="B42" s="16"/>
      <c r="C42" s="34"/>
      <c r="E42" s="44"/>
      <c r="F42" s="66"/>
      <c r="H42" s="67"/>
      <c r="I42" s="68"/>
      <c r="J42" s="69"/>
      <c r="K42" s="5"/>
      <c r="L42" s="16"/>
      <c r="M42" s="16"/>
      <c r="N42" s="16"/>
      <c r="O42" s="16"/>
      <c r="P42" s="16"/>
      <c r="Q42" s="16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82" t="str">
        <f>CONCATENATE(AI42,AJ42)</f>
        <v>1 module L600no lighting</v>
      </c>
      <c r="AI42" s="82" t="s">
        <v>115</v>
      </c>
      <c r="AJ42" s="13" t="s">
        <v>143</v>
      </c>
      <c r="AN42" s="5"/>
      <c r="AO42" s="5"/>
      <c r="AP42" s="5"/>
      <c r="AQ42" s="5"/>
      <c r="AR42" s="5"/>
      <c r="AS42" s="5"/>
      <c r="AT42" s="5"/>
      <c r="AU42" s="5"/>
    </row>
    <row r="43" spans="1:47" x14ac:dyDescent="0.2">
      <c r="A43" s="5"/>
      <c r="B43" s="16"/>
      <c r="C43" s="34"/>
      <c r="D43" s="60" t="s">
        <v>149</v>
      </c>
      <c r="E43" s="61"/>
      <c r="F43" s="61"/>
      <c r="G43" s="62"/>
      <c r="H43" s="63"/>
      <c r="I43" s="64">
        <f>SUM(I44:I69)</f>
        <v>0</v>
      </c>
      <c r="J43" s="69"/>
      <c r="K43" s="5"/>
      <c r="L43" s="16"/>
      <c r="M43" s="16"/>
      <c r="N43" s="16"/>
      <c r="O43" s="16"/>
      <c r="P43" s="16"/>
      <c r="Q43" s="16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82" t="str">
        <f t="shared" ref="AH43:AH57" si="0">CONCATENATE(AI43,AJ43)</f>
        <v>1 module L600bottom</v>
      </c>
      <c r="AI43" s="82" t="s">
        <v>115</v>
      </c>
      <c r="AJ43" s="13" t="s">
        <v>163</v>
      </c>
      <c r="AK43" s="82" t="str">
        <f>+Sheet2!E59</f>
        <v>82GRA0001</v>
      </c>
      <c r="AN43" s="5"/>
      <c r="AO43" s="5"/>
      <c r="AP43" s="5"/>
      <c r="AQ43" s="5"/>
      <c r="AR43" s="5"/>
      <c r="AS43" s="5"/>
      <c r="AT43" s="5"/>
      <c r="AU43" s="5"/>
    </row>
    <row r="44" spans="1:47" ht="11" customHeight="1" x14ac:dyDescent="0.2">
      <c r="A44" s="5"/>
      <c r="B44" s="16"/>
      <c r="C44" s="34"/>
      <c r="E44" s="44"/>
      <c r="F44" s="66"/>
      <c r="H44" s="67"/>
      <c r="I44" s="68"/>
      <c r="J44" s="69"/>
      <c r="K44" s="5"/>
      <c r="L44" s="16"/>
      <c r="M44" s="16"/>
      <c r="N44" s="16"/>
      <c r="O44" s="16"/>
      <c r="P44" s="16"/>
      <c r="Q44" s="16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82" t="str">
        <f t="shared" si="0"/>
        <v>1 module L600top</v>
      </c>
      <c r="AI44" s="82" t="s">
        <v>115</v>
      </c>
      <c r="AJ44" s="13" t="s">
        <v>164</v>
      </c>
      <c r="AK44" s="82" t="str">
        <f>+AK43</f>
        <v>82GRA0001</v>
      </c>
      <c r="AN44" s="5"/>
      <c r="AO44" s="5"/>
      <c r="AP44" s="5"/>
      <c r="AQ44" s="5"/>
      <c r="AR44" s="5"/>
      <c r="AS44" s="5"/>
      <c r="AT44" s="5"/>
      <c r="AU44" s="5"/>
    </row>
    <row r="45" spans="1:47" x14ac:dyDescent="0.2">
      <c r="A45" s="5"/>
      <c r="B45" s="16" t="str">
        <f>CONCATENATE(E22,F45)</f>
        <v>1 module L600no lighting</v>
      </c>
      <c r="C45" s="34"/>
      <c r="D45" s="70" t="s">
        <v>150</v>
      </c>
      <c r="E45" s="61">
        <f>VLOOKUP(B45,$AH$42:$AK$57,4,0)</f>
        <v>0</v>
      </c>
      <c r="F45" s="61" t="str">
        <f>+I32</f>
        <v>no lighting</v>
      </c>
      <c r="G45" s="62">
        <f>IF(F45="senza illuminazione",0,1)</f>
        <v>1</v>
      </c>
      <c r="H45" s="63">
        <f>IFERROR(VLOOKUP(E45,Sheet2!$E$58:$I$66,5,0),0)</f>
        <v>0</v>
      </c>
      <c r="I45" s="64">
        <f>+H45*G45</f>
        <v>0</v>
      </c>
      <c r="J45" s="65"/>
      <c r="K45" s="5"/>
      <c r="L45" s="16"/>
      <c r="M45" s="16"/>
      <c r="N45" s="16"/>
      <c r="O45" s="16"/>
      <c r="P45" s="16"/>
      <c r="Q45" s="16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82" t="str">
        <f t="shared" si="0"/>
        <v>1 module L600top and bottom</v>
      </c>
      <c r="AI45" s="82" t="s">
        <v>115</v>
      </c>
      <c r="AJ45" s="13" t="s">
        <v>165</v>
      </c>
      <c r="AK45" s="82" t="str">
        <f>+Sheet2!E60</f>
        <v>82GRA0002</v>
      </c>
      <c r="AN45" s="5"/>
      <c r="AO45" s="5"/>
      <c r="AP45" s="5"/>
      <c r="AQ45" s="5"/>
      <c r="AR45" s="5"/>
      <c r="AS45" s="5"/>
      <c r="AT45" s="5"/>
      <c r="AU45" s="5"/>
    </row>
    <row r="46" spans="1:47" ht="11" customHeight="1" x14ac:dyDescent="0.2">
      <c r="A46" s="5"/>
      <c r="B46" s="16"/>
      <c r="C46" s="34"/>
      <c r="D46" s="71"/>
      <c r="E46" s="44"/>
      <c r="F46" s="66"/>
      <c r="H46" s="67"/>
      <c r="I46" s="68"/>
      <c r="J46" s="69"/>
      <c r="K46" s="5"/>
      <c r="L46" s="16"/>
      <c r="M46" s="16"/>
      <c r="N46" s="16"/>
      <c r="O46" s="16"/>
      <c r="P46" s="16"/>
      <c r="Q46" s="16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82" t="str">
        <f t="shared" si="0"/>
        <v>2 modules L1200no lighting</v>
      </c>
      <c r="AI46" s="82" t="s">
        <v>116</v>
      </c>
      <c r="AJ46" s="13" t="s">
        <v>143</v>
      </c>
      <c r="AN46" s="5"/>
      <c r="AO46" s="5"/>
      <c r="AP46" s="5"/>
      <c r="AQ46" s="5"/>
      <c r="AR46" s="5"/>
      <c r="AS46" s="5"/>
      <c r="AT46" s="5"/>
      <c r="AU46" s="5"/>
    </row>
    <row r="47" spans="1:47" x14ac:dyDescent="0.2">
      <c r="A47" s="5"/>
      <c r="B47" s="16"/>
      <c r="C47" s="34"/>
      <c r="D47" s="70" t="s">
        <v>151</v>
      </c>
      <c r="E47" s="61" t="str">
        <f>+Sheet2!E69</f>
        <v>82ACC0003</v>
      </c>
      <c r="F47" s="61"/>
      <c r="G47" s="62">
        <f>+I33</f>
        <v>0</v>
      </c>
      <c r="H47" s="63">
        <f>IF(G47=0,0,Sheet2!G69)</f>
        <v>0</v>
      </c>
      <c r="I47" s="64">
        <f>+H47*G47</f>
        <v>0</v>
      </c>
      <c r="J47" s="69"/>
      <c r="K47" s="5"/>
      <c r="L47" s="16"/>
      <c r="M47" s="16"/>
      <c r="N47" s="16"/>
      <c r="O47" s="16"/>
      <c r="P47" s="16"/>
      <c r="Q47" s="1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82" t="str">
        <f t="shared" si="0"/>
        <v>2 modules L1200bottom</v>
      </c>
      <c r="AI47" s="82" t="s">
        <v>116</v>
      </c>
      <c r="AJ47" s="13" t="s">
        <v>163</v>
      </c>
      <c r="AK47" s="82" t="str">
        <f>+Sheet2!E61</f>
        <v>82GRA0003</v>
      </c>
      <c r="AN47" s="5"/>
      <c r="AO47" s="5"/>
      <c r="AP47" s="5"/>
      <c r="AQ47" s="5"/>
      <c r="AR47" s="5"/>
      <c r="AS47" s="5"/>
      <c r="AT47" s="5"/>
      <c r="AU47" s="5"/>
    </row>
    <row r="48" spans="1:47" ht="11" customHeight="1" x14ac:dyDescent="0.2">
      <c r="A48" s="5"/>
      <c r="B48" s="16"/>
      <c r="C48" s="34"/>
      <c r="D48" s="71"/>
      <c r="E48" s="44"/>
      <c r="F48" s="66"/>
      <c r="H48" s="67"/>
      <c r="I48" s="68"/>
      <c r="J48" s="65"/>
      <c r="K48" s="5"/>
      <c r="L48" s="16"/>
      <c r="M48" s="16"/>
      <c r="N48" s="16"/>
      <c r="O48" s="16"/>
      <c r="P48" s="16"/>
      <c r="Q48" s="16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82" t="str">
        <f t="shared" si="0"/>
        <v>2 modules L1200top</v>
      </c>
      <c r="AI48" s="82" t="s">
        <v>116</v>
      </c>
      <c r="AJ48" s="13" t="s">
        <v>164</v>
      </c>
      <c r="AK48" s="82" t="str">
        <f>+AK47</f>
        <v>82GRA0003</v>
      </c>
      <c r="AN48" s="5"/>
      <c r="AO48" s="5"/>
      <c r="AP48" s="5"/>
      <c r="AQ48" s="5"/>
      <c r="AR48" s="5"/>
      <c r="AS48" s="5"/>
      <c r="AT48" s="5"/>
      <c r="AU48" s="5"/>
    </row>
    <row r="49" spans="1:47" x14ac:dyDescent="0.2">
      <c r="A49" s="5"/>
      <c r="B49" s="16"/>
      <c r="C49" s="34"/>
      <c r="D49" s="70" t="s">
        <v>152</v>
      </c>
      <c r="E49" s="61" t="str">
        <f>+Sheet2!E70</f>
        <v>82ACC0001</v>
      </c>
      <c r="F49" s="61"/>
      <c r="G49" s="62">
        <f>IF(I34="no",0,1)</f>
        <v>0</v>
      </c>
      <c r="H49" s="63">
        <f>IF(G49=0,0,Sheet2!G70)</f>
        <v>0</v>
      </c>
      <c r="I49" s="64">
        <f>+H49*G49</f>
        <v>0</v>
      </c>
      <c r="J49" s="65"/>
      <c r="K49" s="5"/>
      <c r="L49" s="16"/>
      <c r="M49" s="16"/>
      <c r="N49" s="16"/>
      <c r="O49" s="16"/>
      <c r="P49" s="16"/>
      <c r="Q49" s="16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82" t="str">
        <f t="shared" si="0"/>
        <v>2 modules L1200top and bottom</v>
      </c>
      <c r="AI49" s="82" t="s">
        <v>116</v>
      </c>
      <c r="AJ49" s="13" t="s">
        <v>165</v>
      </c>
      <c r="AK49" s="82" t="str">
        <f>+Sheet2!E62</f>
        <v>82GRA0004</v>
      </c>
      <c r="AN49" s="5"/>
      <c r="AO49" s="5"/>
      <c r="AP49" s="5"/>
      <c r="AQ49" s="5"/>
      <c r="AR49" s="5"/>
      <c r="AS49" s="5"/>
      <c r="AT49" s="5"/>
      <c r="AU49" s="5"/>
    </row>
    <row r="50" spans="1:47" ht="11" customHeight="1" x14ac:dyDescent="0.2">
      <c r="A50" s="5"/>
      <c r="B50" s="16"/>
      <c r="C50" s="34"/>
      <c r="D50" s="71"/>
      <c r="E50" s="44"/>
      <c r="F50" s="66"/>
      <c r="H50" s="67"/>
      <c r="I50" s="68"/>
      <c r="J50" s="69"/>
      <c r="K50" s="5"/>
      <c r="L50" s="16"/>
      <c r="M50" s="16"/>
      <c r="N50" s="16"/>
      <c r="O50" s="16"/>
      <c r="P50" s="16"/>
      <c r="Q50" s="16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82" t="str">
        <f t="shared" si="0"/>
        <v>3 modules L1800no lighting</v>
      </c>
      <c r="AI50" s="82" t="s">
        <v>117</v>
      </c>
      <c r="AJ50" s="13" t="s">
        <v>143</v>
      </c>
      <c r="AN50" s="5"/>
      <c r="AO50" s="5"/>
      <c r="AP50" s="5"/>
      <c r="AQ50" s="5"/>
      <c r="AR50" s="5"/>
      <c r="AS50" s="5"/>
      <c r="AT50" s="5"/>
      <c r="AU50" s="5"/>
    </row>
    <row r="51" spans="1:47" x14ac:dyDescent="0.2">
      <c r="A51" s="5"/>
      <c r="B51" s="16"/>
      <c r="C51" s="34"/>
      <c r="D51" s="70" t="s">
        <v>153</v>
      </c>
      <c r="E51" s="61" t="str">
        <f>+Sheet2!E71</f>
        <v>82ACC0006</v>
      </c>
      <c r="F51" s="61"/>
      <c r="G51" s="62">
        <f>+I19</f>
        <v>0</v>
      </c>
      <c r="H51" s="63">
        <f>IF(G51=0,0,Sheet2!G71)</f>
        <v>0</v>
      </c>
      <c r="I51" s="64">
        <f>+H51*G51</f>
        <v>0</v>
      </c>
      <c r="J51" s="65"/>
      <c r="K51" s="5"/>
      <c r="L51" s="16"/>
      <c r="M51" s="16"/>
      <c r="N51" s="16"/>
      <c r="O51" s="16"/>
      <c r="P51" s="16"/>
      <c r="Q51" s="16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82" t="str">
        <f t="shared" si="0"/>
        <v>3 modules L1800bottom</v>
      </c>
      <c r="AI51" s="82" t="s">
        <v>117</v>
      </c>
      <c r="AJ51" s="13" t="s">
        <v>163</v>
      </c>
      <c r="AK51" s="82" t="str">
        <f>+Sheet2!E63</f>
        <v>82GRA0005</v>
      </c>
      <c r="AN51" s="5"/>
      <c r="AO51" s="5"/>
      <c r="AP51" s="5"/>
      <c r="AQ51" s="5"/>
      <c r="AR51" s="5"/>
      <c r="AS51" s="5"/>
      <c r="AT51" s="5"/>
      <c r="AU51" s="5"/>
    </row>
    <row r="52" spans="1:47" ht="11" customHeight="1" x14ac:dyDescent="0.2">
      <c r="A52" s="5"/>
      <c r="B52" s="16"/>
      <c r="C52" s="34"/>
      <c r="D52" s="71"/>
      <c r="E52" s="44"/>
      <c r="F52" s="66"/>
      <c r="H52" s="67"/>
      <c r="I52" s="68"/>
      <c r="J52" s="36"/>
      <c r="K52" s="5"/>
      <c r="L52" s="16"/>
      <c r="M52" s="16"/>
      <c r="N52" s="16"/>
      <c r="O52" s="16"/>
      <c r="P52" s="16"/>
      <c r="Q52" s="16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82" t="str">
        <f t="shared" si="0"/>
        <v>3 modules L1800top</v>
      </c>
      <c r="AI52" s="82" t="s">
        <v>117</v>
      </c>
      <c r="AJ52" s="13" t="s">
        <v>164</v>
      </c>
      <c r="AK52" s="82" t="str">
        <f>+AK51</f>
        <v>82GRA0005</v>
      </c>
      <c r="AN52" s="5"/>
      <c r="AO52" s="5"/>
      <c r="AP52" s="5"/>
      <c r="AQ52" s="5"/>
      <c r="AR52" s="5"/>
      <c r="AS52" s="5"/>
      <c r="AT52" s="5"/>
      <c r="AU52" s="5"/>
    </row>
    <row r="53" spans="1:47" x14ac:dyDescent="0.2">
      <c r="A53" s="5"/>
      <c r="B53" s="16"/>
      <c r="C53" s="34"/>
      <c r="D53" s="72" t="s">
        <v>154</v>
      </c>
      <c r="E53" s="61" t="str">
        <f>+Sheet2!E29</f>
        <v>84GRA0003</v>
      </c>
      <c r="F53" s="61"/>
      <c r="G53" s="62">
        <f>COUNTIF(E23:F26,"drawer")-G55</f>
        <v>0</v>
      </c>
      <c r="H53" s="63">
        <f>IF(G53=0,0,VLOOKUP(E53,Sheet2!$E$29:$G$33,3,0))</f>
        <v>0</v>
      </c>
      <c r="I53" s="64">
        <f>+H53*G53</f>
        <v>0</v>
      </c>
      <c r="J53" s="65"/>
      <c r="K53" s="5"/>
      <c r="L53" s="16"/>
      <c r="M53" s="16"/>
      <c r="N53" s="16"/>
      <c r="O53" s="16"/>
      <c r="P53" s="16"/>
      <c r="Q53" s="16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82" t="str">
        <f t="shared" si="0"/>
        <v>3 modules L1800top and bottom</v>
      </c>
      <c r="AI53" s="82" t="s">
        <v>117</v>
      </c>
      <c r="AJ53" s="13" t="s">
        <v>165</v>
      </c>
      <c r="AK53" s="82" t="str">
        <f>+Sheet2!E64</f>
        <v>82GRA0006</v>
      </c>
      <c r="AN53" s="5"/>
      <c r="AO53" s="5"/>
      <c r="AP53" s="5"/>
      <c r="AQ53" s="5"/>
      <c r="AR53" s="5"/>
      <c r="AS53" s="5"/>
      <c r="AT53" s="5"/>
      <c r="AU53" s="5"/>
    </row>
    <row r="54" spans="1:47" ht="11" customHeight="1" x14ac:dyDescent="0.2">
      <c r="A54" s="5"/>
      <c r="B54" s="16"/>
      <c r="C54" s="34"/>
      <c r="D54" s="73"/>
      <c r="E54" s="61"/>
      <c r="F54" s="66"/>
      <c r="H54" s="67"/>
      <c r="I54" s="68"/>
      <c r="J54" s="69"/>
      <c r="K54" s="5"/>
      <c r="L54" s="16"/>
      <c r="M54" s="16"/>
      <c r="N54" s="16"/>
      <c r="O54" s="16"/>
      <c r="P54" s="16"/>
      <c r="Q54" s="16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82" t="str">
        <f t="shared" si="0"/>
        <v>4 modules L2400no lighting</v>
      </c>
      <c r="AI54" s="82" t="s">
        <v>118</v>
      </c>
      <c r="AJ54" s="13" t="s">
        <v>143</v>
      </c>
      <c r="AN54" s="5"/>
      <c r="AO54" s="5"/>
      <c r="AP54" s="5"/>
      <c r="AQ54" s="5"/>
      <c r="AR54" s="5"/>
      <c r="AS54" s="5"/>
      <c r="AT54" s="5"/>
      <c r="AU54" s="5"/>
    </row>
    <row r="55" spans="1:47" x14ac:dyDescent="0.2">
      <c r="A55" s="5"/>
      <c r="B55" s="16"/>
      <c r="C55" s="34"/>
      <c r="D55" s="72" t="s">
        <v>155</v>
      </c>
      <c r="E55" s="61" t="str">
        <f>+Sheet2!E30</f>
        <v>84GRA0004</v>
      </c>
      <c r="F55" s="61"/>
      <c r="G55" s="62">
        <f>+I22</f>
        <v>0</v>
      </c>
      <c r="H55" s="63">
        <f>IF(G55=0,0,VLOOKUP(E55,Sheet2!$E$29:$G$33,3,0))</f>
        <v>0</v>
      </c>
      <c r="I55" s="64">
        <f>+H55*G55</f>
        <v>0</v>
      </c>
      <c r="J55" s="65"/>
      <c r="K55" s="5"/>
      <c r="L55" s="16"/>
      <c r="M55" s="16"/>
      <c r="N55" s="16"/>
      <c r="O55" s="16"/>
      <c r="P55" s="16"/>
      <c r="Q55" s="16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82" t="str">
        <f t="shared" si="0"/>
        <v>4 modules L2400bottom</v>
      </c>
      <c r="AI55" s="82" t="s">
        <v>118</v>
      </c>
      <c r="AJ55" s="13" t="s">
        <v>163</v>
      </c>
      <c r="AK55" s="82" t="str">
        <f>+Sheet2!E65</f>
        <v>82GRA0007</v>
      </c>
      <c r="AN55" s="5"/>
      <c r="AO55" s="5"/>
      <c r="AP55" s="5"/>
      <c r="AQ55" s="5"/>
      <c r="AR55" s="5"/>
      <c r="AS55" s="5"/>
      <c r="AT55" s="5"/>
      <c r="AU55" s="5"/>
    </row>
    <row r="56" spans="1:47" ht="11" customHeight="1" x14ac:dyDescent="0.2">
      <c r="A56" s="5"/>
      <c r="B56" s="16"/>
      <c r="C56" s="34"/>
      <c r="D56" s="73"/>
      <c r="E56" s="44"/>
      <c r="F56" s="66"/>
      <c r="J56" s="69"/>
      <c r="K56" s="5"/>
      <c r="L56" s="16"/>
      <c r="M56" s="16"/>
      <c r="N56" s="16"/>
      <c r="O56" s="16"/>
      <c r="P56" s="16"/>
      <c r="Q56" s="16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82" t="str">
        <f t="shared" si="0"/>
        <v>4 modules L2400top</v>
      </c>
      <c r="AI56" s="82" t="s">
        <v>118</v>
      </c>
      <c r="AJ56" s="13" t="s">
        <v>164</v>
      </c>
      <c r="AK56" s="82" t="str">
        <f>+AK55</f>
        <v>82GRA0007</v>
      </c>
      <c r="AN56" s="5"/>
      <c r="AO56" s="5"/>
      <c r="AP56" s="5"/>
      <c r="AQ56" s="5"/>
      <c r="AR56" s="5"/>
      <c r="AS56" s="5"/>
      <c r="AT56" s="5"/>
      <c r="AU56" s="5"/>
    </row>
    <row r="57" spans="1:47" x14ac:dyDescent="0.2">
      <c r="A57" s="5"/>
      <c r="B57" s="16"/>
      <c r="C57" s="34"/>
      <c r="D57" s="72" t="s">
        <v>156</v>
      </c>
      <c r="E57" s="61" t="str">
        <f>+Sheet2!E31</f>
        <v>84GRA0005</v>
      </c>
      <c r="F57" s="61"/>
      <c r="G57" s="62">
        <f>+I23-G59</f>
        <v>0</v>
      </c>
      <c r="H57" s="63">
        <f>IF(G57=0,0,VLOOKUP(E57,Sheet2!$E$29:$G$33,3,0))</f>
        <v>0</v>
      </c>
      <c r="I57" s="64">
        <f>+H57*G57</f>
        <v>0</v>
      </c>
      <c r="J57" s="69"/>
      <c r="K57" s="5"/>
      <c r="L57" s="16"/>
      <c r="M57" s="16"/>
      <c r="N57" s="16"/>
      <c r="O57" s="16"/>
      <c r="P57" s="16"/>
      <c r="Q57" s="16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82" t="str">
        <f t="shared" si="0"/>
        <v>4 modules L2400top and bottom</v>
      </c>
      <c r="AI57" s="82" t="s">
        <v>118</v>
      </c>
      <c r="AJ57" s="13" t="s">
        <v>165</v>
      </c>
      <c r="AK57" s="82" t="str">
        <f>+Sheet2!E66</f>
        <v>82GRA0008</v>
      </c>
      <c r="AN57" s="5"/>
      <c r="AO57" s="5"/>
      <c r="AP57" s="5"/>
      <c r="AQ57" s="5"/>
      <c r="AR57" s="5"/>
      <c r="AS57" s="5"/>
      <c r="AT57" s="5"/>
      <c r="AU57" s="5"/>
    </row>
    <row r="58" spans="1:47" ht="11" customHeight="1" x14ac:dyDescent="0.2">
      <c r="A58" s="5"/>
      <c r="B58" s="16"/>
      <c r="C58" s="34"/>
      <c r="D58" s="73"/>
      <c r="E58" s="44"/>
      <c r="F58" s="66"/>
      <c r="H58" s="67"/>
      <c r="I58" s="68"/>
      <c r="J58" s="36"/>
      <c r="K58" s="5"/>
      <c r="L58" s="16"/>
      <c r="M58" s="16"/>
      <c r="N58" s="16"/>
      <c r="O58" s="16"/>
      <c r="P58" s="16"/>
      <c r="Q58" s="16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N58" s="5"/>
      <c r="AO58" s="5"/>
      <c r="AP58" s="5"/>
      <c r="AQ58" s="5"/>
      <c r="AR58" s="5"/>
      <c r="AS58" s="5"/>
      <c r="AT58" s="5"/>
      <c r="AU58" s="5"/>
    </row>
    <row r="59" spans="1:47" x14ac:dyDescent="0.2">
      <c r="A59" s="5"/>
      <c r="B59" s="16"/>
      <c r="C59" s="34"/>
      <c r="D59" s="72" t="s">
        <v>157</v>
      </c>
      <c r="E59" s="61" t="str">
        <f>+Sheet2!E32</f>
        <v>84GRA0006</v>
      </c>
      <c r="F59" s="61"/>
      <c r="G59" s="62">
        <f>+I24</f>
        <v>0</v>
      </c>
      <c r="H59" s="63">
        <f>IF(G59=0,0,VLOOKUP(E59,Sheet2!$E$29:$G$33,3,0))</f>
        <v>0</v>
      </c>
      <c r="I59" s="64">
        <f>+H59*G59</f>
        <v>0</v>
      </c>
      <c r="J59" s="36"/>
      <c r="K59" s="5"/>
      <c r="L59" s="16"/>
      <c r="M59" s="16"/>
      <c r="N59" s="16"/>
      <c r="O59" s="16"/>
      <c r="P59" s="16"/>
      <c r="Q59" s="16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N59" s="5"/>
      <c r="AO59" s="5"/>
      <c r="AP59" s="5"/>
      <c r="AQ59" s="5"/>
      <c r="AR59" s="5"/>
      <c r="AS59" s="5"/>
      <c r="AT59" s="5"/>
      <c r="AU59" s="5"/>
    </row>
    <row r="60" spans="1:47" ht="11" customHeight="1" x14ac:dyDescent="0.2">
      <c r="A60" s="5"/>
      <c r="B60" s="16"/>
      <c r="C60" s="34"/>
      <c r="D60" s="74"/>
      <c r="E60" s="75"/>
      <c r="F60" s="76"/>
      <c r="G60" s="77"/>
      <c r="H60" s="77"/>
      <c r="I60" s="77"/>
      <c r="J60" s="36"/>
      <c r="K60" s="5"/>
      <c r="L60" s="16"/>
      <c r="M60" s="16"/>
      <c r="N60" s="16"/>
      <c r="O60" s="16"/>
      <c r="P60" s="16"/>
      <c r="Q60" s="16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N60" s="5"/>
      <c r="AO60" s="5"/>
      <c r="AP60" s="5"/>
      <c r="AQ60" s="5"/>
      <c r="AR60" s="5"/>
      <c r="AS60" s="5"/>
      <c r="AT60" s="5"/>
      <c r="AU60" s="5"/>
    </row>
    <row r="61" spans="1:47" x14ac:dyDescent="0.2">
      <c r="A61" s="16"/>
      <c r="B61" s="16" t="s">
        <v>20</v>
      </c>
      <c r="C61" s="34"/>
      <c r="D61" s="70" t="s">
        <v>158</v>
      </c>
      <c r="E61" s="61" t="str">
        <f>IF(F61="black",Sheet2!E35,IF(F61="matching color",Sheet2!E36,""))</f>
        <v/>
      </c>
      <c r="F61" s="61" t="str">
        <f>IF(I26=1,"black",IF(I27=1,"matching color",""))</f>
        <v/>
      </c>
      <c r="G61" s="62">
        <f>+I26+I27</f>
        <v>0</v>
      </c>
      <c r="H61" s="63">
        <f>IFERROR(VLOOKUP(E61,Sheet2!E35:G38,3,0),0)</f>
        <v>0</v>
      </c>
      <c r="I61" s="64">
        <f>+H61*G61</f>
        <v>0</v>
      </c>
      <c r="J61" s="36"/>
      <c r="K61" s="5"/>
      <c r="L61" s="16"/>
      <c r="M61" s="16"/>
      <c r="N61" s="16"/>
      <c r="O61" s="16"/>
      <c r="P61" s="16"/>
      <c r="Q61" s="16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N61" s="5"/>
      <c r="AO61" s="5"/>
      <c r="AP61" s="5"/>
      <c r="AQ61" s="5"/>
      <c r="AR61" s="5"/>
      <c r="AS61" s="5"/>
      <c r="AT61" s="5"/>
      <c r="AU61" s="5"/>
    </row>
    <row r="62" spans="1:47" ht="11" customHeight="1" x14ac:dyDescent="0.2">
      <c r="A62" s="16"/>
      <c r="B62" s="16"/>
      <c r="C62" s="34"/>
      <c r="D62" s="71"/>
      <c r="E62" s="44"/>
      <c r="F62" s="66"/>
      <c r="H62" s="67"/>
      <c r="I62" s="68"/>
      <c r="J62" s="36"/>
      <c r="K62" s="5"/>
      <c r="L62" s="16"/>
      <c r="M62" s="16"/>
      <c r="N62" s="16"/>
      <c r="O62" s="16"/>
      <c r="P62" s="16"/>
      <c r="Q62" s="16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N62" s="5"/>
      <c r="AO62" s="5"/>
      <c r="AP62" s="5"/>
      <c r="AQ62" s="5"/>
      <c r="AR62" s="5"/>
      <c r="AS62" s="5"/>
      <c r="AT62" s="5"/>
      <c r="AU62" s="5"/>
    </row>
    <row r="63" spans="1:47" x14ac:dyDescent="0.2">
      <c r="A63" s="16"/>
      <c r="B63" s="16" t="s">
        <v>25</v>
      </c>
      <c r="C63" s="34"/>
      <c r="D63" s="70" t="s">
        <v>159</v>
      </c>
      <c r="E63" s="61" t="str">
        <f>+Sheet2!E27</f>
        <v>84GRA0001</v>
      </c>
      <c r="F63" s="61"/>
      <c r="G63" s="62">
        <f>+I18</f>
        <v>0</v>
      </c>
      <c r="H63" s="63">
        <f>IF(G63=0,0,Sheet2!G27)</f>
        <v>0</v>
      </c>
      <c r="I63" s="64">
        <f>+H63*G63</f>
        <v>0</v>
      </c>
      <c r="J63" s="3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N63" s="5"/>
      <c r="AO63" s="5"/>
      <c r="AP63" s="5"/>
      <c r="AQ63" s="5"/>
      <c r="AR63" s="5"/>
      <c r="AS63" s="5"/>
      <c r="AT63" s="5"/>
      <c r="AU63" s="5"/>
    </row>
    <row r="64" spans="1:47" ht="11" customHeight="1" x14ac:dyDescent="0.2">
      <c r="A64" s="16"/>
      <c r="B64" s="16"/>
      <c r="C64" s="34"/>
      <c r="D64" s="71"/>
      <c r="E64" s="44"/>
      <c r="F64" s="66"/>
      <c r="H64" s="67"/>
      <c r="I64" s="68"/>
      <c r="J64" s="3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N64" s="5"/>
      <c r="AO64" s="5"/>
      <c r="AP64" s="5"/>
      <c r="AQ64" s="5"/>
      <c r="AR64" s="5"/>
      <c r="AS64" s="5"/>
      <c r="AT64" s="5"/>
      <c r="AU64" s="5"/>
    </row>
    <row r="65" spans="1:47" x14ac:dyDescent="0.2">
      <c r="A65" s="16"/>
      <c r="B65" s="16" t="s">
        <v>25</v>
      </c>
      <c r="C65" s="34"/>
      <c r="D65" s="70" t="s">
        <v>160</v>
      </c>
      <c r="E65" s="61" t="str">
        <f>+Sheet2!E33</f>
        <v>84GRA0002</v>
      </c>
      <c r="F65" s="61"/>
      <c r="G65" s="62">
        <f>+I30</f>
        <v>0</v>
      </c>
      <c r="H65" s="63">
        <f>IF(G65=0,0,Sheet2!G33)</f>
        <v>0</v>
      </c>
      <c r="I65" s="64">
        <f>+H65*G65</f>
        <v>0</v>
      </c>
      <c r="J65" s="3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N65" s="5"/>
      <c r="AO65" s="5"/>
      <c r="AP65" s="5"/>
      <c r="AQ65" s="5"/>
      <c r="AR65" s="5"/>
      <c r="AS65" s="5"/>
      <c r="AT65" s="5"/>
      <c r="AU65" s="5"/>
    </row>
    <row r="66" spans="1:47" ht="11" customHeight="1" x14ac:dyDescent="0.2">
      <c r="A66" s="16"/>
      <c r="B66" s="16"/>
      <c r="C66" s="34"/>
      <c r="D66" s="71"/>
      <c r="E66" s="44"/>
      <c r="F66" s="66"/>
      <c r="H66" s="67"/>
      <c r="I66" s="68"/>
      <c r="J66" s="3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N66" s="5"/>
      <c r="AO66" s="5"/>
      <c r="AP66" s="5"/>
      <c r="AQ66" s="5"/>
      <c r="AR66" s="5"/>
      <c r="AS66" s="5"/>
      <c r="AT66" s="5"/>
      <c r="AU66" s="5"/>
    </row>
    <row r="67" spans="1:47" x14ac:dyDescent="0.2">
      <c r="A67" s="16"/>
      <c r="B67" s="16" t="s">
        <v>25</v>
      </c>
      <c r="C67" s="34"/>
      <c r="D67" s="70" t="s">
        <v>161</v>
      </c>
      <c r="E67" s="61" t="str">
        <f>+Sheet2!E37</f>
        <v>81ACC0003</v>
      </c>
      <c r="F67" s="61"/>
      <c r="G67" s="62">
        <f>+I28</f>
        <v>0</v>
      </c>
      <c r="H67" s="63">
        <f>IF(G67=0,0,Sheet2!G35)</f>
        <v>0</v>
      </c>
      <c r="I67" s="64">
        <f>+H67*G67</f>
        <v>0</v>
      </c>
      <c r="J67" s="3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N67" s="5"/>
      <c r="AO67" s="5"/>
      <c r="AP67" s="5"/>
      <c r="AQ67" s="5"/>
      <c r="AR67" s="5"/>
      <c r="AS67" s="5"/>
      <c r="AT67" s="5"/>
      <c r="AU67" s="5"/>
    </row>
    <row r="68" spans="1:47" ht="11" customHeight="1" x14ac:dyDescent="0.2">
      <c r="A68" s="16"/>
      <c r="B68" s="16"/>
      <c r="C68" s="34"/>
      <c r="D68" s="71"/>
      <c r="E68" s="44"/>
      <c r="F68" s="66"/>
      <c r="H68" s="67"/>
      <c r="I68" s="68"/>
      <c r="J68" s="3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N68" s="5"/>
      <c r="AO68" s="5"/>
      <c r="AP68" s="5"/>
      <c r="AQ68" s="5"/>
      <c r="AR68" s="5"/>
      <c r="AS68" s="5"/>
      <c r="AT68" s="5"/>
      <c r="AU68" s="5"/>
    </row>
    <row r="69" spans="1:47" x14ac:dyDescent="0.2">
      <c r="A69" s="16"/>
      <c r="B69" s="16" t="s">
        <v>25</v>
      </c>
      <c r="C69" s="34"/>
      <c r="D69" s="70" t="s">
        <v>162</v>
      </c>
      <c r="E69" s="61" t="str">
        <f>+Sheet2!E38</f>
        <v>83ACC0001</v>
      </c>
      <c r="F69" s="61"/>
      <c r="G69" s="62">
        <f>+I29</f>
        <v>0</v>
      </c>
      <c r="H69" s="63">
        <f>IF(G69=0,0,+Sheet2!G37)</f>
        <v>0</v>
      </c>
      <c r="I69" s="64">
        <f>+H69*G69</f>
        <v>0</v>
      </c>
      <c r="J69" s="3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N69" s="5"/>
      <c r="AO69" s="5"/>
      <c r="AP69" s="5"/>
      <c r="AQ69" s="5"/>
      <c r="AR69" s="5"/>
      <c r="AS69" s="5"/>
      <c r="AT69" s="5"/>
      <c r="AU69" s="5"/>
    </row>
    <row r="70" spans="1:47" ht="11" hidden="1" customHeight="1" x14ac:dyDescent="0.2">
      <c r="A70" s="16"/>
      <c r="B70" s="16"/>
      <c r="C70" s="34"/>
      <c r="E70" s="44"/>
      <c r="F70" s="66"/>
      <c r="H70" s="67"/>
      <c r="I70" s="68"/>
      <c r="J70" s="36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N70" s="5"/>
      <c r="AO70" s="5"/>
      <c r="AP70" s="5"/>
      <c r="AQ70" s="5"/>
      <c r="AR70" s="5"/>
      <c r="AS70" s="5"/>
      <c r="AT70" s="5"/>
      <c r="AU70" s="5"/>
    </row>
    <row r="71" spans="1:47" hidden="1" x14ac:dyDescent="0.2">
      <c r="A71" s="16"/>
      <c r="B71" s="16" t="s">
        <v>25</v>
      </c>
      <c r="C71" s="34"/>
      <c r="D71" s="60" t="s">
        <v>24</v>
      </c>
      <c r="E71" s="61" t="str">
        <f>+Sheet2!E36</f>
        <v>81ACC0002</v>
      </c>
      <c r="F71" s="61"/>
      <c r="G71" s="62" t="e">
        <f>IF(#REF!="NO",0,1)</f>
        <v>#REF!</v>
      </c>
      <c r="H71" s="63">
        <f>+Sheet2!G36</f>
        <v>249</v>
      </c>
      <c r="I71" s="64" t="e">
        <f>+H71*G71</f>
        <v>#REF!</v>
      </c>
      <c r="J71" s="3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N71" s="5"/>
      <c r="AO71" s="5"/>
      <c r="AP71" s="5"/>
      <c r="AQ71" s="5"/>
      <c r="AR71" s="5"/>
      <c r="AS71" s="5"/>
      <c r="AT71" s="5"/>
      <c r="AU71" s="5"/>
    </row>
    <row r="72" spans="1:47" x14ac:dyDescent="0.2">
      <c r="A72" s="5"/>
      <c r="B72" s="16"/>
      <c r="C72" s="78"/>
      <c r="D72" s="79"/>
      <c r="E72" s="79"/>
      <c r="F72" s="39"/>
      <c r="G72" s="39"/>
      <c r="H72" s="39"/>
      <c r="I72" s="39"/>
      <c r="J72" s="40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N72" s="5"/>
      <c r="AO72" s="5"/>
      <c r="AP72" s="5"/>
      <c r="AQ72" s="5"/>
      <c r="AR72" s="5"/>
      <c r="AS72" s="5"/>
      <c r="AT72" s="5"/>
      <c r="AU72" s="5"/>
    </row>
    <row r="73" spans="1:47" x14ac:dyDescent="0.2">
      <c r="A73" s="5"/>
      <c r="B73" s="16"/>
      <c r="C73" s="5"/>
      <c r="D73" s="5"/>
      <c r="E73" s="5"/>
      <c r="F73" s="6"/>
      <c r="G73" s="5"/>
      <c r="H73" s="7"/>
      <c r="I73" s="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N73" s="5"/>
      <c r="AO73" s="5"/>
      <c r="AP73" s="5"/>
      <c r="AQ73" s="5"/>
      <c r="AR73" s="5"/>
      <c r="AS73" s="5"/>
      <c r="AT73" s="5"/>
      <c r="AU73" s="5"/>
    </row>
    <row r="74" spans="1:47" x14ac:dyDescent="0.2">
      <c r="A74" s="5"/>
      <c r="B74" s="1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N74" s="5"/>
      <c r="AO74" s="5"/>
      <c r="AP74" s="5"/>
      <c r="AQ74" s="5"/>
      <c r="AR74" s="5"/>
      <c r="AS74" s="5"/>
      <c r="AT74" s="5"/>
      <c r="AU74" s="5"/>
    </row>
    <row r="75" spans="1:47" x14ac:dyDescent="0.2">
      <c r="A75" s="5"/>
      <c r="B75" s="1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N75" s="5"/>
      <c r="AO75" s="5"/>
      <c r="AP75" s="5"/>
      <c r="AQ75" s="5"/>
      <c r="AR75" s="5"/>
      <c r="AS75" s="5"/>
      <c r="AT75" s="5"/>
      <c r="AU75" s="5"/>
    </row>
    <row r="76" spans="1:47" ht="19" x14ac:dyDescent="0.2">
      <c r="A76" s="5"/>
      <c r="B76" s="16"/>
      <c r="C76" s="5"/>
      <c r="D76" s="8"/>
      <c r="E76" s="8"/>
      <c r="F76" s="8"/>
      <c r="G76" s="9"/>
      <c r="H76" s="10"/>
      <c r="I76" s="1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N76" s="5"/>
      <c r="AO76" s="5"/>
      <c r="AP76" s="5"/>
      <c r="AQ76" s="5"/>
      <c r="AR76" s="5"/>
      <c r="AS76" s="5"/>
      <c r="AT76" s="5"/>
      <c r="AU76" s="5"/>
    </row>
    <row r="77" spans="1:47" x14ac:dyDescent="0.2">
      <c r="A77" s="5"/>
      <c r="B77" s="1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N77" s="5"/>
      <c r="AO77" s="5"/>
      <c r="AP77" s="5"/>
      <c r="AQ77" s="5"/>
      <c r="AR77" s="5"/>
      <c r="AS77" s="5"/>
      <c r="AT77" s="5"/>
      <c r="AU77" s="5"/>
    </row>
    <row r="78" spans="1:47" x14ac:dyDescent="0.2">
      <c r="G78" s="3"/>
    </row>
  </sheetData>
  <sheetProtection algorithmName="SHA-512" hashValue="n1IeabIQiNSqF8WSeryJPm4slI1ZjpwPeL+E7FExRLaRBGutjsCNs9RJ6u1Hi9sB5aMv6Goz4YIakP8HULOvbw==" saltValue="F598DszwcoepRvjBfGj+Lw==" spinCount="100000" sheet="1" selectLockedCells="1"/>
  <dataConsolidate/>
  <mergeCells count="17">
    <mergeCell ref="H13:I14"/>
    <mergeCell ref="L8:N9"/>
    <mergeCell ref="E17:F17"/>
    <mergeCell ref="E18:F18"/>
    <mergeCell ref="L10:S31"/>
    <mergeCell ref="E22:F22"/>
    <mergeCell ref="E26:F26"/>
    <mergeCell ref="E32:F32"/>
    <mergeCell ref="D9:D14"/>
    <mergeCell ref="E9:F11"/>
    <mergeCell ref="E23:F23"/>
    <mergeCell ref="E24:F24"/>
    <mergeCell ref="E25:F25"/>
    <mergeCell ref="E19:F19"/>
    <mergeCell ref="E29:F29"/>
    <mergeCell ref="E30:F30"/>
    <mergeCell ref="E31:F31"/>
  </mergeCells>
  <conditionalFormatting sqref="E45">
    <cfRule type="cellIs" dxfId="1" priority="5" operator="equal">
      <formula>0</formula>
    </cfRule>
  </conditionalFormatting>
  <conditionalFormatting sqref="E23:F26">
    <cfRule type="containsText" dxfId="0" priority="1" stopIfTrue="1" operator="containsText" text="none">
      <formula>NOT(ISERROR(SEARCH("none",E23)))</formula>
    </cfRule>
  </conditionalFormatting>
  <dataValidations count="7">
    <dataValidation type="list" allowBlank="1" showInputMessage="1" showErrorMessage="1" sqref="F73 I34" xr:uid="{5CC10AD5-35E4-794B-AE98-187E0560F826}">
      <formula1>"SI,NO"</formula1>
    </dataValidation>
    <dataValidation type="list" allowBlank="1" showInputMessage="1" showErrorMessage="1" sqref="A33:A36" xr:uid="{D26A6DDB-C369-E04B-AA80-E8F44D3B4395}">
      <formula1>"1 modulo,2 moduli,3 moduli,4 moduli"</formula1>
    </dataValidation>
    <dataValidation type="list" allowBlank="1" showInputMessage="1" showErrorMessage="1" sqref="I26:I28 I29 I30" xr:uid="{96720492-A33B-8949-BA3D-8662EAF63F85}">
      <formula1>"0,1"</formula1>
    </dataValidation>
    <dataValidation type="list" allowBlank="1" showInputMessage="1" showErrorMessage="1" sqref="E22:F22" xr:uid="{5A666CFE-277A-7B4D-AF71-B85ACE0DE590}">
      <formula1>"1 module L600,2 modules L1200,3 modules L1800,4 modules L2400"</formula1>
    </dataValidation>
    <dataValidation type="list" allowBlank="1" showInputMessage="1" showErrorMessage="1" sqref="I19 I24 I22 I23" xr:uid="{98E046E1-C9B6-B547-89A2-AD352CC4DDE1}">
      <formula1>"0,1,2,3,4"</formula1>
    </dataValidation>
    <dataValidation type="list" allowBlank="1" showInputMessage="1" showErrorMessage="1" sqref="E23:F26" xr:uid="{E721F148-1E4D-4C4E-AB3F-267A5189D84A}">
      <formula1>"None,Left door,Right door,Drawer"</formula1>
    </dataValidation>
    <dataValidation type="list" allowBlank="1" showInputMessage="1" showErrorMessage="1" sqref="I32 AJ42:AJ57" xr:uid="{F0DE9EF6-4FCD-CC4D-9C27-82CB8396C1D2}">
      <formula1>"no lighting,bottom,top,top and bottom"</formula1>
    </dataValidation>
  </dataValidations>
  <printOptions horizontalCentered="1"/>
  <pageMargins left="0.2" right="0.2" top="0.5" bottom="0.5" header="0.3" footer="0.05"/>
  <pageSetup paperSize="9" scale="61" orientation="portrait" r:id="rId1"/>
  <headerFooter>
    <oddFooter>&amp;L&amp;"Suisse Int'l,Regular"&amp;8&amp;K000000&amp;F&amp;"Metric Thin,Regular"&amp;12
&amp;C&amp;"Suisse Int'l,Regular"&amp;8&amp;K000000&amp;D - &amp;T&amp;"Metric Thin,Regular"&amp;12
&amp;R&amp;"Suisse Int'l,Regular"&amp;8&amp;K000000&amp;P of &amp;N</oddFooter>
  </headerFooter>
  <rowBreaks count="1" manualBreakCount="1">
    <brk id="39" max="16383" man="1"/>
  </rowBreaks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E74997A-068B-A246-B0CC-172641718219}">
          <x14:formula1>
            <xm:f>Sheet2!$A$40:$A$45</xm:f>
          </x14:formula1>
          <xm:sqref>E31:F31</xm:sqref>
        </x14:dataValidation>
        <x14:dataValidation type="list" allowBlank="1" showInputMessage="1" showErrorMessage="1" xr:uid="{408C4AA2-DC21-5F4B-B0A0-330F80EF8134}">
          <x14:formula1>
            <xm:f>Sheet2!$F$30:$F$34</xm:f>
          </x14:formula1>
          <xm:sqref>B61 B57 B59 B71 B69 B67 B63 B65</xm:sqref>
        </x14:dataValidation>
        <x14:dataValidation type="list" allowBlank="1" showInputMessage="1" showErrorMessage="1" xr:uid="{77401800-4A7C-0644-A129-C17EBEB2FEB3}">
          <x14:formula1>
            <xm:f>Sheet2!$A$13:$A$38</xm:f>
          </x14:formula1>
          <xm:sqref>E29:F29</xm:sqref>
        </x14:dataValidation>
        <x14:dataValidation type="list" allowBlank="1" showInputMessage="1" showErrorMessage="1" xr:uid="{59343A19-E3CF-4A49-B802-E396F378F848}">
          <x14:formula1>
            <xm:f>Sheet2!$A$2:$A$11</xm:f>
          </x14:formula1>
          <xm:sqref>E32:F32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E148-91B4-F34A-93FF-63B2C1F8B34F}">
  <dimension ref="A2:K73"/>
  <sheetViews>
    <sheetView topLeftCell="B27" zoomScale="260" zoomScaleNormal="260" workbookViewId="0">
      <selection activeCell="K18" sqref="K18"/>
    </sheetView>
  </sheetViews>
  <sheetFormatPr baseColWidth="10" defaultColWidth="11" defaultRowHeight="16" x14ac:dyDescent="0.2"/>
  <cols>
    <col min="1" max="1" width="20.5" customWidth="1"/>
    <col min="2" max="4" width="11" customWidth="1"/>
    <col min="5" max="5" width="22" style="19" customWidth="1"/>
    <col min="6" max="6" width="23.6640625" style="19" customWidth="1"/>
    <col min="7" max="9" width="21.1640625" style="19" customWidth="1"/>
    <col min="10" max="10" width="19.5" bestFit="1" customWidth="1"/>
    <col min="11" max="11" width="18.5" bestFit="1" customWidth="1"/>
    <col min="12" max="12" width="2.83203125" bestFit="1" customWidth="1"/>
    <col min="13" max="13" width="3.83203125" bestFit="1" customWidth="1"/>
    <col min="14" max="14" width="2.83203125" bestFit="1" customWidth="1"/>
  </cols>
  <sheetData>
    <row r="2" spans="1:11" ht="17" thickBot="1" x14ac:dyDescent="0.25">
      <c r="A2" s="1" t="s">
        <v>104</v>
      </c>
      <c r="B2" s="1"/>
      <c r="E2" s="20" t="s">
        <v>41</v>
      </c>
      <c r="F2" s="20"/>
      <c r="G2" s="20"/>
      <c r="H2" s="20"/>
      <c r="I2" s="20"/>
      <c r="J2" s="20"/>
      <c r="K2" s="20"/>
    </row>
    <row r="3" spans="1:11" x14ac:dyDescent="0.2">
      <c r="A3" s="1" t="s">
        <v>105</v>
      </c>
      <c r="B3" s="1"/>
      <c r="E3" s="21"/>
      <c r="F3" s="21"/>
      <c r="G3" s="21"/>
      <c r="H3" s="21"/>
      <c r="I3" s="21"/>
      <c r="J3" s="21"/>
      <c r="K3" s="21"/>
    </row>
    <row r="4" spans="1:11" x14ac:dyDescent="0.2">
      <c r="A4" s="1" t="s">
        <v>1</v>
      </c>
      <c r="B4" s="1"/>
      <c r="E4" s="21"/>
      <c r="F4" s="21"/>
      <c r="G4" s="21"/>
      <c r="H4" s="21"/>
      <c r="I4" s="21"/>
      <c r="J4" s="21"/>
      <c r="K4" s="21"/>
    </row>
    <row r="5" spans="1:11" x14ac:dyDescent="0.2">
      <c r="A5" s="1" t="s">
        <v>106</v>
      </c>
      <c r="B5" s="1"/>
      <c r="E5" s="21"/>
      <c r="F5" s="21"/>
      <c r="G5" s="21"/>
      <c r="H5" s="21"/>
      <c r="I5" s="21"/>
      <c r="J5" s="21"/>
      <c r="K5" s="21"/>
    </row>
    <row r="6" spans="1:11" x14ac:dyDescent="0.2">
      <c r="A6" s="1" t="s">
        <v>107</v>
      </c>
      <c r="B6" s="1"/>
      <c r="E6" s="21"/>
      <c r="F6" s="21"/>
      <c r="G6" s="21"/>
      <c r="H6" s="21"/>
      <c r="I6" s="21"/>
      <c r="J6" s="21"/>
      <c r="K6" s="21"/>
    </row>
    <row r="7" spans="1:11" x14ac:dyDescent="0.2">
      <c r="A7" s="1" t="s">
        <v>108</v>
      </c>
      <c r="B7" s="1"/>
      <c r="E7" s="21"/>
      <c r="F7" s="21"/>
      <c r="G7" s="21"/>
      <c r="H7" s="21"/>
      <c r="I7" s="21"/>
      <c r="J7" s="21"/>
      <c r="K7" s="21"/>
    </row>
    <row r="8" spans="1:11" x14ac:dyDescent="0.2">
      <c r="A8" s="1" t="s">
        <v>109</v>
      </c>
      <c r="B8" s="1"/>
      <c r="E8" s="21"/>
      <c r="F8" s="21"/>
      <c r="G8" s="22" t="s">
        <v>8</v>
      </c>
      <c r="H8" s="22" t="s">
        <v>6</v>
      </c>
      <c r="I8" s="22" t="s">
        <v>19</v>
      </c>
      <c r="J8" s="22" t="s">
        <v>27</v>
      </c>
      <c r="K8" s="22" t="s">
        <v>31</v>
      </c>
    </row>
    <row r="9" spans="1:11" x14ac:dyDescent="0.2">
      <c r="A9" s="1" t="s">
        <v>110</v>
      </c>
      <c r="B9" s="1"/>
      <c r="E9" s="21"/>
      <c r="F9" s="21"/>
      <c r="G9" s="22" t="s">
        <v>9</v>
      </c>
      <c r="H9" s="22" t="s">
        <v>10</v>
      </c>
      <c r="I9" s="22"/>
      <c r="J9" s="22" t="s">
        <v>30</v>
      </c>
      <c r="K9" s="22" t="s">
        <v>32</v>
      </c>
    </row>
    <row r="10" spans="1:11" x14ac:dyDescent="0.2">
      <c r="A10" s="1" t="s">
        <v>111</v>
      </c>
      <c r="B10" s="1"/>
      <c r="E10" s="21"/>
      <c r="F10" s="21"/>
      <c r="G10" s="22" t="s">
        <v>11</v>
      </c>
      <c r="H10" s="22" t="s">
        <v>12</v>
      </c>
      <c r="I10" s="22"/>
      <c r="J10" s="22" t="s">
        <v>29</v>
      </c>
      <c r="K10" s="22" t="s">
        <v>33</v>
      </c>
    </row>
    <row r="11" spans="1:11" x14ac:dyDescent="0.2">
      <c r="A11" s="1" t="s">
        <v>112</v>
      </c>
      <c r="B11" s="1"/>
      <c r="E11" s="21"/>
      <c r="F11" s="21"/>
      <c r="G11" s="22" t="s">
        <v>13</v>
      </c>
      <c r="H11" s="22"/>
      <c r="I11" s="22"/>
      <c r="J11" s="22" t="s">
        <v>28</v>
      </c>
      <c r="K11" s="22" t="s">
        <v>34</v>
      </c>
    </row>
    <row r="12" spans="1:11" x14ac:dyDescent="0.2">
      <c r="A12" s="1"/>
      <c r="B12" s="1"/>
      <c r="E12" s="21"/>
      <c r="F12" s="21"/>
      <c r="G12" s="22" t="s">
        <v>14</v>
      </c>
      <c r="H12" s="22"/>
      <c r="I12" s="22"/>
      <c r="J12" s="22" t="s">
        <v>42</v>
      </c>
      <c r="K12" s="22" t="s">
        <v>35</v>
      </c>
    </row>
    <row r="13" spans="1:11" x14ac:dyDescent="0.2">
      <c r="A13" s="4" t="s">
        <v>166</v>
      </c>
      <c r="B13" s="1" t="s">
        <v>3</v>
      </c>
      <c r="E13" s="21"/>
      <c r="F13" s="21"/>
      <c r="G13" s="22" t="s">
        <v>15</v>
      </c>
      <c r="H13" s="22"/>
      <c r="I13" s="22"/>
      <c r="J13" s="22"/>
      <c r="K13" s="22" t="s">
        <v>36</v>
      </c>
    </row>
    <row r="14" spans="1:11" x14ac:dyDescent="0.2">
      <c r="A14" s="4" t="s">
        <v>6</v>
      </c>
      <c r="B14" s="1" t="s">
        <v>4</v>
      </c>
      <c r="E14" s="21"/>
      <c r="F14" s="21"/>
      <c r="G14" s="22" t="s">
        <v>16</v>
      </c>
      <c r="H14" s="22"/>
      <c r="I14" s="22"/>
      <c r="J14" s="22"/>
      <c r="K14" s="22" t="s">
        <v>37</v>
      </c>
    </row>
    <row r="15" spans="1:11" x14ac:dyDescent="0.2">
      <c r="A15" s="4" t="s">
        <v>167</v>
      </c>
      <c r="B15" s="1" t="s">
        <v>3</v>
      </c>
      <c r="E15" s="21"/>
      <c r="F15" s="21"/>
      <c r="G15" s="22" t="s">
        <v>17</v>
      </c>
      <c r="H15" s="22"/>
      <c r="I15" s="22"/>
      <c r="J15" s="22"/>
      <c r="K15" s="22" t="s">
        <v>38</v>
      </c>
    </row>
    <row r="16" spans="1:11" x14ac:dyDescent="0.2">
      <c r="A16" s="4" t="s">
        <v>168</v>
      </c>
      <c r="B16" s="1" t="s">
        <v>4</v>
      </c>
      <c r="E16" s="21"/>
      <c r="F16" s="21"/>
      <c r="G16" s="22" t="s">
        <v>18</v>
      </c>
      <c r="H16" s="22"/>
      <c r="I16" s="22"/>
      <c r="J16" s="22"/>
      <c r="K16" s="22"/>
    </row>
    <row r="17" spans="1:11" x14ac:dyDescent="0.2">
      <c r="A17" t="s">
        <v>169</v>
      </c>
      <c r="B17" s="1" t="s">
        <v>3</v>
      </c>
      <c r="E17" s="23" t="s">
        <v>22</v>
      </c>
      <c r="F17" s="23" t="s">
        <v>23</v>
      </c>
      <c r="G17" s="23" t="s">
        <v>3</v>
      </c>
      <c r="H17" s="23" t="s">
        <v>4</v>
      </c>
      <c r="I17" s="23" t="s">
        <v>5</v>
      </c>
      <c r="J17" s="23" t="s">
        <v>39</v>
      </c>
      <c r="K17" s="30" t="s">
        <v>189</v>
      </c>
    </row>
    <row r="18" spans="1:11" x14ac:dyDescent="0.2">
      <c r="A18" t="s">
        <v>170</v>
      </c>
      <c r="B18" s="1" t="s">
        <v>4</v>
      </c>
      <c r="E18" s="22" t="s">
        <v>43</v>
      </c>
      <c r="F18" s="22" t="s">
        <v>44</v>
      </c>
      <c r="G18" s="24">
        <v>1113</v>
      </c>
      <c r="H18" s="24">
        <v>1151</v>
      </c>
      <c r="I18" s="24">
        <v>1189</v>
      </c>
      <c r="J18" s="24">
        <v>1333</v>
      </c>
      <c r="K18" s="24">
        <v>1093</v>
      </c>
    </row>
    <row r="19" spans="1:11" x14ac:dyDescent="0.2">
      <c r="A19" t="s">
        <v>171</v>
      </c>
      <c r="B19" s="1" t="s">
        <v>3</v>
      </c>
      <c r="E19" s="22" t="s">
        <v>45</v>
      </c>
      <c r="F19" s="22" t="s">
        <v>46</v>
      </c>
      <c r="G19" s="24">
        <v>1942</v>
      </c>
      <c r="H19" s="24">
        <v>2010</v>
      </c>
      <c r="I19" s="24">
        <v>2078</v>
      </c>
      <c r="J19" s="24">
        <v>2382</v>
      </c>
      <c r="K19" s="24">
        <v>1902</v>
      </c>
    </row>
    <row r="20" spans="1:11" x14ac:dyDescent="0.2">
      <c r="A20" t="s">
        <v>172</v>
      </c>
      <c r="B20" s="1" t="s">
        <v>3</v>
      </c>
      <c r="E20" s="22" t="s">
        <v>47</v>
      </c>
      <c r="F20" s="22" t="s">
        <v>48</v>
      </c>
      <c r="G20" s="24">
        <v>2779</v>
      </c>
      <c r="H20" s="24">
        <v>2878</v>
      </c>
      <c r="I20" s="24">
        <v>2977</v>
      </c>
      <c r="J20" s="24">
        <v>3439</v>
      </c>
      <c r="K20" s="24">
        <v>2719</v>
      </c>
    </row>
    <row r="21" spans="1:11" x14ac:dyDescent="0.2">
      <c r="A21" t="s">
        <v>173</v>
      </c>
      <c r="B21" s="1" t="s">
        <v>3</v>
      </c>
      <c r="E21" s="22" t="s">
        <v>49</v>
      </c>
      <c r="F21" s="22" t="s">
        <v>50</v>
      </c>
      <c r="G21" s="24">
        <v>3605</v>
      </c>
      <c r="H21" s="24">
        <v>3734</v>
      </c>
      <c r="I21" s="24">
        <v>3862</v>
      </c>
      <c r="J21" s="24">
        <v>4485</v>
      </c>
      <c r="K21" s="24">
        <v>3525</v>
      </c>
    </row>
    <row r="22" spans="1:11" x14ac:dyDescent="0.2">
      <c r="A22" t="s">
        <v>174</v>
      </c>
      <c r="B22" s="1" t="s">
        <v>3</v>
      </c>
      <c r="E22" s="21"/>
      <c r="F22" s="21"/>
      <c r="G22" s="21"/>
      <c r="H22" s="25"/>
      <c r="I22" s="25"/>
      <c r="J22" s="21"/>
      <c r="K22" s="21"/>
    </row>
    <row r="23" spans="1:11" ht="17" thickBot="1" x14ac:dyDescent="0.25">
      <c r="A23" t="s">
        <v>175</v>
      </c>
      <c r="B23" s="1" t="s">
        <v>3</v>
      </c>
      <c r="E23" s="20" t="s">
        <v>21</v>
      </c>
      <c r="F23" s="20"/>
      <c r="G23" s="20"/>
      <c r="H23" s="20"/>
      <c r="I23" s="20"/>
      <c r="J23" s="20"/>
      <c r="K23" s="20"/>
    </row>
    <row r="24" spans="1:11" x14ac:dyDescent="0.2">
      <c r="A24" t="s">
        <v>176</v>
      </c>
      <c r="B24" s="1" t="s">
        <v>3</v>
      </c>
      <c r="E24" s="21"/>
      <c r="F24" s="21"/>
      <c r="G24" s="21"/>
      <c r="H24" s="21"/>
      <c r="I24" s="21"/>
      <c r="J24" s="21"/>
      <c r="K24" s="25"/>
    </row>
    <row r="25" spans="1:11" x14ac:dyDescent="0.2">
      <c r="A25" t="s">
        <v>177</v>
      </c>
      <c r="B25" s="1" t="s">
        <v>5</v>
      </c>
      <c r="E25" s="21"/>
      <c r="F25" s="21"/>
      <c r="G25" s="21"/>
      <c r="H25" s="21"/>
      <c r="I25" s="21"/>
      <c r="J25" s="21"/>
      <c r="K25" s="21"/>
    </row>
    <row r="26" spans="1:11" x14ac:dyDescent="0.2">
      <c r="A26" t="s">
        <v>178</v>
      </c>
      <c r="B26" s="1" t="s">
        <v>39</v>
      </c>
      <c r="E26" s="23" t="s">
        <v>22</v>
      </c>
      <c r="F26" s="23" t="s">
        <v>23</v>
      </c>
      <c r="G26" s="23" t="s">
        <v>51</v>
      </c>
      <c r="H26" s="21"/>
      <c r="I26" s="21"/>
      <c r="J26" s="21"/>
      <c r="K26" s="25"/>
    </row>
    <row r="27" spans="1:11" x14ac:dyDescent="0.2">
      <c r="A27" t="s">
        <v>93</v>
      </c>
      <c r="B27" s="1" t="s">
        <v>39</v>
      </c>
      <c r="E27" s="26" t="s">
        <v>52</v>
      </c>
      <c r="F27" s="22" t="s">
        <v>53</v>
      </c>
      <c r="G27" s="27">
        <v>62</v>
      </c>
      <c r="H27" s="21"/>
      <c r="I27" s="21"/>
      <c r="J27" s="25"/>
      <c r="K27" s="21"/>
    </row>
    <row r="28" spans="1:11" x14ac:dyDescent="0.2">
      <c r="A28" t="s">
        <v>179</v>
      </c>
      <c r="B28" s="1" t="s">
        <v>39</v>
      </c>
      <c r="E28" s="28"/>
      <c r="F28" s="21"/>
      <c r="G28" s="21"/>
      <c r="H28" s="21"/>
      <c r="I28" s="21"/>
      <c r="J28" s="25"/>
      <c r="K28" s="21"/>
    </row>
    <row r="29" spans="1:11" x14ac:dyDescent="0.2">
      <c r="A29" t="s">
        <v>180</v>
      </c>
      <c r="B29" s="1" t="s">
        <v>39</v>
      </c>
      <c r="E29" s="26" t="s">
        <v>54</v>
      </c>
      <c r="F29" s="22" t="s">
        <v>55</v>
      </c>
      <c r="G29" s="27">
        <v>183</v>
      </c>
      <c r="H29" s="21"/>
      <c r="I29" s="21"/>
      <c r="J29" s="25"/>
      <c r="K29" s="21"/>
    </row>
    <row r="30" spans="1:11" x14ac:dyDescent="0.2">
      <c r="A30" t="s">
        <v>94</v>
      </c>
      <c r="B30" s="1" t="s">
        <v>39</v>
      </c>
      <c r="E30" s="26" t="s">
        <v>56</v>
      </c>
      <c r="F30" s="22" t="s">
        <v>57</v>
      </c>
      <c r="G30" s="27">
        <v>307</v>
      </c>
      <c r="H30" s="25"/>
      <c r="I30" s="21"/>
      <c r="J30" s="25"/>
      <c r="K30" s="21"/>
    </row>
    <row r="31" spans="1:11" x14ac:dyDescent="0.2">
      <c r="A31" t="s">
        <v>181</v>
      </c>
      <c r="E31" s="26" t="s">
        <v>58</v>
      </c>
      <c r="F31" s="22" t="s">
        <v>59</v>
      </c>
      <c r="G31" s="27">
        <v>242</v>
      </c>
      <c r="H31" s="21"/>
      <c r="I31" s="21"/>
      <c r="J31" s="21"/>
      <c r="K31" s="21"/>
    </row>
    <row r="32" spans="1:11" x14ac:dyDescent="0.2">
      <c r="A32" t="s">
        <v>182</v>
      </c>
      <c r="E32" s="26" t="s">
        <v>60</v>
      </c>
      <c r="F32" s="22" t="s">
        <v>61</v>
      </c>
      <c r="G32" s="27">
        <v>366</v>
      </c>
      <c r="H32" s="25"/>
      <c r="I32" s="21"/>
      <c r="J32" s="21"/>
      <c r="K32" s="21"/>
    </row>
    <row r="33" spans="1:11" x14ac:dyDescent="0.2">
      <c r="A33" t="s">
        <v>183</v>
      </c>
      <c r="E33" s="26" t="s">
        <v>62</v>
      </c>
      <c r="F33" s="22" t="s">
        <v>63</v>
      </c>
      <c r="G33" s="27">
        <v>128</v>
      </c>
      <c r="H33" s="21"/>
      <c r="I33" s="21"/>
      <c r="J33" s="21"/>
      <c r="K33" s="21"/>
    </row>
    <row r="34" spans="1:11" x14ac:dyDescent="0.2">
      <c r="A34" t="s">
        <v>184</v>
      </c>
      <c r="E34" s="28"/>
      <c r="F34" s="21"/>
      <c r="G34" s="21"/>
      <c r="H34" s="21"/>
      <c r="I34" s="21"/>
      <c r="J34" s="21"/>
      <c r="K34" s="21"/>
    </row>
    <row r="35" spans="1:11" x14ac:dyDescent="0.2">
      <c r="A35" t="s">
        <v>185</v>
      </c>
      <c r="E35" s="26" t="s">
        <v>64</v>
      </c>
      <c r="F35" s="22" t="s">
        <v>65</v>
      </c>
      <c r="G35" s="27">
        <v>170</v>
      </c>
      <c r="H35" s="21"/>
      <c r="I35" s="21"/>
      <c r="J35" s="21"/>
      <c r="K35" s="21"/>
    </row>
    <row r="36" spans="1:11" x14ac:dyDescent="0.2">
      <c r="A36" t="s">
        <v>186</v>
      </c>
      <c r="E36" s="26" t="s">
        <v>66</v>
      </c>
      <c r="F36" s="22" t="s">
        <v>67</v>
      </c>
      <c r="G36" s="27">
        <v>249</v>
      </c>
      <c r="H36" s="25"/>
      <c r="I36" s="21"/>
      <c r="J36" s="21"/>
      <c r="K36" s="21"/>
    </row>
    <row r="37" spans="1:11" x14ac:dyDescent="0.2">
      <c r="A37" t="s">
        <v>187</v>
      </c>
      <c r="E37" s="22" t="s">
        <v>68</v>
      </c>
      <c r="F37" s="22" t="s">
        <v>69</v>
      </c>
      <c r="G37" s="24">
        <v>68</v>
      </c>
      <c r="H37" s="21"/>
      <c r="I37" s="21"/>
      <c r="J37" s="21"/>
      <c r="K37" s="21"/>
    </row>
    <row r="38" spans="1:11" x14ac:dyDescent="0.2">
      <c r="A38" t="s">
        <v>188</v>
      </c>
      <c r="E38" s="22" t="s">
        <v>70</v>
      </c>
      <c r="F38" s="22" t="s">
        <v>71</v>
      </c>
      <c r="G38" s="24">
        <v>70</v>
      </c>
      <c r="H38" s="21"/>
      <c r="I38" s="21"/>
      <c r="J38" s="21"/>
      <c r="K38" s="21"/>
    </row>
    <row r="39" spans="1:11" x14ac:dyDescent="0.2">
      <c r="E39" s="21"/>
      <c r="F39" s="21"/>
      <c r="G39" s="21"/>
      <c r="H39" s="21"/>
      <c r="I39" s="21"/>
      <c r="J39" s="21"/>
      <c r="K39" s="21"/>
    </row>
    <row r="40" spans="1:11" ht="17" thickBot="1" x14ac:dyDescent="0.25">
      <c r="A40" t="s">
        <v>125</v>
      </c>
      <c r="E40" s="20" t="s">
        <v>40</v>
      </c>
      <c r="F40" s="20"/>
      <c r="G40" s="20"/>
      <c r="H40" s="20"/>
      <c r="I40" s="20"/>
      <c r="J40" s="20"/>
      <c r="K40" s="20"/>
    </row>
    <row r="41" spans="1:11" x14ac:dyDescent="0.2">
      <c r="A41" t="s">
        <v>126</v>
      </c>
      <c r="E41" s="21"/>
      <c r="F41" s="21"/>
      <c r="G41" s="21"/>
      <c r="H41" s="21"/>
      <c r="I41" s="21"/>
      <c r="J41" s="21"/>
      <c r="K41" s="21"/>
    </row>
    <row r="42" spans="1:11" x14ac:dyDescent="0.2">
      <c r="A42" t="s">
        <v>127</v>
      </c>
      <c r="E42" s="21"/>
      <c r="F42" s="21"/>
      <c r="G42" s="21"/>
      <c r="H42" s="21"/>
      <c r="I42" s="21"/>
      <c r="J42" s="21"/>
      <c r="K42" s="21"/>
    </row>
    <row r="43" spans="1:11" x14ac:dyDescent="0.2">
      <c r="A43" t="s">
        <v>128</v>
      </c>
      <c r="E43" s="23" t="s">
        <v>22</v>
      </c>
      <c r="F43" s="23" t="s">
        <v>23</v>
      </c>
      <c r="G43" s="23" t="s">
        <v>72</v>
      </c>
      <c r="H43" s="23" t="s">
        <v>73</v>
      </c>
      <c r="I43" s="21"/>
      <c r="J43" s="21"/>
      <c r="K43" s="21"/>
    </row>
    <row r="44" spans="1:11" x14ac:dyDescent="0.2">
      <c r="A44" t="s">
        <v>129</v>
      </c>
      <c r="E44" s="22"/>
      <c r="F44" s="22" t="s">
        <v>44</v>
      </c>
      <c r="G44" s="24">
        <v>41</v>
      </c>
      <c r="H44" s="24">
        <v>82</v>
      </c>
      <c r="I44" s="21"/>
      <c r="J44" s="21"/>
      <c r="K44" s="21"/>
    </row>
    <row r="45" spans="1:11" x14ac:dyDescent="0.2">
      <c r="A45" t="s">
        <v>130</v>
      </c>
      <c r="E45" s="22"/>
      <c r="F45" s="22" t="s">
        <v>46</v>
      </c>
      <c r="G45" s="24">
        <v>55</v>
      </c>
      <c r="H45" s="24">
        <v>110</v>
      </c>
      <c r="I45" s="21"/>
      <c r="J45" s="21"/>
      <c r="K45" s="21"/>
    </row>
    <row r="46" spans="1:11" x14ac:dyDescent="0.2">
      <c r="E46" s="22"/>
      <c r="F46" s="22" t="s">
        <v>48</v>
      </c>
      <c r="G46" s="24">
        <v>73</v>
      </c>
      <c r="H46" s="24">
        <v>146</v>
      </c>
      <c r="I46" s="21"/>
      <c r="J46" s="21"/>
      <c r="K46" s="21"/>
    </row>
    <row r="47" spans="1:11" x14ac:dyDescent="0.2">
      <c r="E47" s="22"/>
      <c r="F47" s="22" t="s">
        <v>50</v>
      </c>
      <c r="G47" s="24">
        <v>90</v>
      </c>
      <c r="H47" s="24">
        <v>180</v>
      </c>
      <c r="I47" s="21"/>
      <c r="J47" s="21"/>
      <c r="K47" s="21"/>
    </row>
    <row r="48" spans="1:11" x14ac:dyDescent="0.2">
      <c r="E48" s="21"/>
      <c r="F48" s="21"/>
      <c r="G48" s="21"/>
      <c r="H48" s="21"/>
      <c r="I48" s="21"/>
      <c r="J48" s="21"/>
      <c r="K48" s="21"/>
    </row>
    <row r="49" spans="3:11" x14ac:dyDescent="0.2">
      <c r="E49" s="23" t="s">
        <v>22</v>
      </c>
      <c r="F49" s="23" t="s">
        <v>23</v>
      </c>
      <c r="G49" s="23" t="s">
        <v>51</v>
      </c>
      <c r="H49" s="21"/>
      <c r="I49" s="21"/>
      <c r="J49" s="21"/>
      <c r="K49" s="21"/>
    </row>
    <row r="50" spans="3:11" x14ac:dyDescent="0.2">
      <c r="E50" s="22"/>
      <c r="F50" s="22" t="s">
        <v>95</v>
      </c>
      <c r="G50" s="24">
        <v>116</v>
      </c>
      <c r="H50" s="21"/>
      <c r="I50" s="21"/>
      <c r="J50" s="21"/>
      <c r="K50" s="21"/>
    </row>
    <row r="51" spans="3:11" x14ac:dyDescent="0.2">
      <c r="E51" s="29" t="s">
        <v>74</v>
      </c>
      <c r="F51" s="22" t="s">
        <v>75</v>
      </c>
      <c r="G51" s="24">
        <v>88</v>
      </c>
      <c r="H51" s="21"/>
      <c r="I51" s="21"/>
      <c r="J51" s="21"/>
      <c r="K51" s="21"/>
    </row>
    <row r="52" spans="3:11" x14ac:dyDescent="0.2">
      <c r="E52" s="22"/>
      <c r="F52" s="22" t="s">
        <v>76</v>
      </c>
      <c r="G52" s="24">
        <v>190</v>
      </c>
      <c r="H52" s="21"/>
      <c r="I52" s="21"/>
      <c r="J52" s="21"/>
      <c r="K52" s="21"/>
    </row>
    <row r="53" spans="3:11" x14ac:dyDescent="0.2">
      <c r="E53" s="21"/>
      <c r="F53" s="21"/>
      <c r="G53" s="21"/>
      <c r="H53" s="21"/>
      <c r="I53" s="21"/>
      <c r="J53" s="21"/>
      <c r="K53" s="21"/>
    </row>
    <row r="54" spans="3:11" x14ac:dyDescent="0.2">
      <c r="E54" s="21"/>
      <c r="F54" s="21"/>
      <c r="G54" s="21"/>
      <c r="H54" s="21"/>
      <c r="I54" s="21"/>
      <c r="J54" s="21"/>
      <c r="K54" s="21"/>
    </row>
    <row r="55" spans="3:11" ht="17" thickBot="1" x14ac:dyDescent="0.25">
      <c r="E55" s="20" t="s">
        <v>40</v>
      </c>
      <c r="F55" s="20"/>
      <c r="G55" s="20"/>
      <c r="H55" s="20"/>
      <c r="I55" s="20"/>
      <c r="J55" s="20"/>
      <c r="K55" s="20"/>
    </row>
    <row r="56" spans="3:11" x14ac:dyDescent="0.2">
      <c r="E56" s="21"/>
      <c r="F56" s="21"/>
      <c r="G56" s="21"/>
      <c r="H56" s="21"/>
      <c r="I56" s="21"/>
      <c r="J56" s="21"/>
      <c r="K56" s="21"/>
    </row>
    <row r="57" spans="3:11" x14ac:dyDescent="0.2">
      <c r="E57" s="21"/>
      <c r="F57" s="21"/>
      <c r="G57" s="21"/>
      <c r="H57" s="21"/>
      <c r="I57" s="21"/>
      <c r="J57" s="21"/>
      <c r="K57" s="21"/>
    </row>
    <row r="58" spans="3:11" x14ac:dyDescent="0.2">
      <c r="E58" s="23" t="s">
        <v>22</v>
      </c>
      <c r="F58" s="23" t="s">
        <v>23</v>
      </c>
      <c r="G58" s="23" t="s">
        <v>72</v>
      </c>
      <c r="H58" s="23" t="s">
        <v>73</v>
      </c>
      <c r="I58" s="21"/>
      <c r="J58" s="21"/>
      <c r="K58" s="21"/>
    </row>
    <row r="59" spans="3:11" x14ac:dyDescent="0.2">
      <c r="C59" t="s">
        <v>86</v>
      </c>
      <c r="D59" t="s">
        <v>90</v>
      </c>
      <c r="E59" s="22" t="s">
        <v>77</v>
      </c>
      <c r="F59" s="22" t="s">
        <v>44</v>
      </c>
      <c r="G59" s="24">
        <v>41</v>
      </c>
      <c r="H59" s="24"/>
      <c r="I59" s="25">
        <f>+G59</f>
        <v>41</v>
      </c>
      <c r="J59" s="21"/>
      <c r="K59" s="21"/>
    </row>
    <row r="60" spans="3:11" x14ac:dyDescent="0.2">
      <c r="C60" t="s">
        <v>86</v>
      </c>
      <c r="D60" t="s">
        <v>91</v>
      </c>
      <c r="E60" s="22" t="s">
        <v>78</v>
      </c>
      <c r="F60" s="22" t="s">
        <v>44</v>
      </c>
      <c r="G60" s="24"/>
      <c r="H60" s="24">
        <v>82</v>
      </c>
      <c r="I60" s="25">
        <f>+H60</f>
        <v>82</v>
      </c>
      <c r="J60" s="21"/>
      <c r="K60" s="21"/>
    </row>
    <row r="61" spans="3:11" x14ac:dyDescent="0.2">
      <c r="C61" t="s">
        <v>87</v>
      </c>
      <c r="D61" t="s">
        <v>90</v>
      </c>
      <c r="E61" s="22" t="s">
        <v>79</v>
      </c>
      <c r="F61" s="22" t="s">
        <v>46</v>
      </c>
      <c r="G61" s="24">
        <v>55</v>
      </c>
      <c r="H61" s="24"/>
      <c r="I61" s="25">
        <f>+G61</f>
        <v>55</v>
      </c>
      <c r="J61" s="21"/>
      <c r="K61" s="21"/>
    </row>
    <row r="62" spans="3:11" x14ac:dyDescent="0.2">
      <c r="C62" t="s">
        <v>87</v>
      </c>
      <c r="D62" t="s">
        <v>91</v>
      </c>
      <c r="E62" s="22" t="s">
        <v>80</v>
      </c>
      <c r="F62" s="22" t="s">
        <v>46</v>
      </c>
      <c r="G62" s="24"/>
      <c r="H62" s="24">
        <v>110</v>
      </c>
      <c r="I62" s="25">
        <f>+H62</f>
        <v>110</v>
      </c>
      <c r="J62" s="21"/>
      <c r="K62" s="21"/>
    </row>
    <row r="63" spans="3:11" x14ac:dyDescent="0.2">
      <c r="C63" t="s">
        <v>88</v>
      </c>
      <c r="D63" t="s">
        <v>90</v>
      </c>
      <c r="E63" s="22" t="s">
        <v>81</v>
      </c>
      <c r="F63" s="22" t="s">
        <v>48</v>
      </c>
      <c r="G63" s="24">
        <v>73</v>
      </c>
      <c r="H63" s="24"/>
      <c r="I63" s="25">
        <f>+G63</f>
        <v>73</v>
      </c>
      <c r="J63" s="21"/>
      <c r="K63" s="21"/>
    </row>
    <row r="64" spans="3:11" x14ac:dyDescent="0.2">
      <c r="C64" t="s">
        <v>88</v>
      </c>
      <c r="D64" t="s">
        <v>91</v>
      </c>
      <c r="E64" s="22" t="s">
        <v>82</v>
      </c>
      <c r="F64" s="22" t="s">
        <v>48</v>
      </c>
      <c r="G64" s="24"/>
      <c r="H64" s="24">
        <v>146</v>
      </c>
      <c r="I64" s="25">
        <f>+H64</f>
        <v>146</v>
      </c>
      <c r="J64" s="21"/>
      <c r="K64" s="21"/>
    </row>
    <row r="65" spans="3:11" x14ac:dyDescent="0.2">
      <c r="C65" t="s">
        <v>89</v>
      </c>
      <c r="D65" t="s">
        <v>90</v>
      </c>
      <c r="E65" s="22" t="s">
        <v>83</v>
      </c>
      <c r="F65" s="22" t="s">
        <v>50</v>
      </c>
      <c r="G65" s="24">
        <v>90</v>
      </c>
      <c r="H65" s="24"/>
      <c r="I65" s="25">
        <f>+G65</f>
        <v>90</v>
      </c>
      <c r="J65" s="21"/>
      <c r="K65" s="21"/>
    </row>
    <row r="66" spans="3:11" x14ac:dyDescent="0.2">
      <c r="C66" t="s">
        <v>89</v>
      </c>
      <c r="D66" t="s">
        <v>91</v>
      </c>
      <c r="E66" s="22" t="s">
        <v>84</v>
      </c>
      <c r="F66" s="22" t="s">
        <v>50</v>
      </c>
      <c r="G66" s="24"/>
      <c r="H66" s="24">
        <v>180</v>
      </c>
      <c r="I66" s="25">
        <f>+H66</f>
        <v>180</v>
      </c>
      <c r="J66" s="21"/>
      <c r="K66" s="21"/>
    </row>
    <row r="67" spans="3:11" x14ac:dyDescent="0.2">
      <c r="E67" s="21"/>
      <c r="F67" s="21"/>
      <c r="G67" s="21"/>
      <c r="H67" s="21"/>
      <c r="I67" s="21"/>
      <c r="J67" s="21"/>
      <c r="K67" s="21"/>
    </row>
    <row r="68" spans="3:11" x14ac:dyDescent="0.2">
      <c r="E68" s="23" t="s">
        <v>22</v>
      </c>
      <c r="F68" s="23" t="s">
        <v>23</v>
      </c>
      <c r="G68" s="23" t="s">
        <v>51</v>
      </c>
      <c r="H68" s="21"/>
      <c r="I68" s="21"/>
      <c r="J68" s="21"/>
      <c r="K68" s="21"/>
    </row>
    <row r="69" spans="3:11" x14ac:dyDescent="0.2">
      <c r="E69" s="22" t="s">
        <v>97</v>
      </c>
      <c r="F69" s="22" t="s">
        <v>96</v>
      </c>
      <c r="G69" s="24">
        <v>116</v>
      </c>
      <c r="H69" s="21"/>
      <c r="I69" s="21"/>
      <c r="J69" s="21"/>
      <c r="K69" s="21"/>
    </row>
    <row r="70" spans="3:11" x14ac:dyDescent="0.2">
      <c r="E70" s="22" t="s">
        <v>74</v>
      </c>
      <c r="F70" s="22" t="s">
        <v>75</v>
      </c>
      <c r="G70" s="24">
        <v>88</v>
      </c>
      <c r="H70" s="21"/>
      <c r="I70" s="21"/>
      <c r="J70" s="21"/>
      <c r="K70" s="21"/>
    </row>
    <row r="71" spans="3:11" x14ac:dyDescent="0.2">
      <c r="E71" s="22" t="s">
        <v>85</v>
      </c>
      <c r="F71" s="22" t="s">
        <v>76</v>
      </c>
      <c r="G71" s="24">
        <v>190</v>
      </c>
      <c r="H71" s="21"/>
      <c r="I71" s="21"/>
      <c r="J71" s="21"/>
      <c r="K71" s="21"/>
    </row>
    <row r="72" spans="3:11" x14ac:dyDescent="0.2">
      <c r="E72" s="21"/>
      <c r="F72" s="21"/>
      <c r="G72" s="21"/>
      <c r="H72" s="21"/>
      <c r="I72" s="21"/>
      <c r="J72" s="21"/>
      <c r="K72" s="21"/>
    </row>
    <row r="73" spans="3:11" x14ac:dyDescent="0.2">
      <c r="E73" s="21"/>
      <c r="F73" s="21"/>
      <c r="G73" s="21"/>
      <c r="H73" s="21"/>
      <c r="I73" s="21"/>
      <c r="J73" s="21"/>
      <c r="K73" s="21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CONFIGURATORE</vt:lpstr>
      <vt:lpstr>Sheet2</vt:lpstr>
      <vt:lpstr>CONFIGURATORE!Print_Area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Federico Longo | Xilia</cp:lastModifiedBy>
  <cp:lastPrinted>2024-12-12T09:22:11Z</cp:lastPrinted>
  <dcterms:created xsi:type="dcterms:W3CDTF">2023-10-26T07:35:53Z</dcterms:created>
  <dcterms:modified xsi:type="dcterms:W3CDTF">2025-03-27T15:45:35Z</dcterms:modified>
</cp:coreProperties>
</file>